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Sheet1!$A$15:$P$71</definedName>
    <definedName name="_xlnm.Print_Area" localSheetId="0">Sheet1!$A$1:$O$73</definedName>
  </definedNames>
  <calcPr calcId="152511"/>
</workbook>
</file>

<file path=xl/calcChain.xml><?xml version="1.0" encoding="utf-8"?>
<calcChain xmlns="http://schemas.openxmlformats.org/spreadsheetml/2006/main">
  <c r="F791" i="2" l="1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36" i="2"/>
  <c r="H733" i="2"/>
  <c r="M18" i="1"/>
  <c r="M17" i="1"/>
  <c r="M19" i="1"/>
  <c r="M20" i="1"/>
  <c r="M21" i="1"/>
  <c r="M22" i="1"/>
  <c r="M23" i="1"/>
  <c r="M26" i="1"/>
  <c r="M25" i="1"/>
  <c r="M27" i="1"/>
  <c r="M24" i="1"/>
  <c r="M28" i="1"/>
  <c r="M29" i="1"/>
  <c r="M30" i="1"/>
  <c r="M33" i="1"/>
  <c r="M32" i="1"/>
  <c r="M34" i="1"/>
  <c r="M36" i="1"/>
  <c r="M35" i="1"/>
  <c r="M37" i="1"/>
  <c r="M38" i="1"/>
  <c r="M39" i="1"/>
  <c r="M41" i="1"/>
  <c r="M40" i="1"/>
  <c r="M42" i="1"/>
  <c r="M44" i="1"/>
  <c r="M43" i="1"/>
  <c r="M45" i="1"/>
  <c r="M47" i="1"/>
  <c r="M46" i="1"/>
  <c r="M48" i="1"/>
  <c r="M49" i="1"/>
  <c r="M50" i="1"/>
  <c r="M51" i="1"/>
  <c r="M52" i="1"/>
  <c r="M31" i="1"/>
  <c r="M53" i="1"/>
  <c r="M54" i="1"/>
  <c r="M55" i="1"/>
  <c r="M56" i="1"/>
  <c r="M58" i="1"/>
  <c r="M59" i="1"/>
  <c r="M57" i="1"/>
  <c r="M60" i="1"/>
  <c r="M61" i="1"/>
  <c r="M63" i="1"/>
  <c r="M62" i="1"/>
  <c r="M65" i="1"/>
  <c r="M66" i="1"/>
  <c r="M64" i="1"/>
  <c r="M67" i="1"/>
  <c r="M68" i="1"/>
  <c r="M69" i="1"/>
  <c r="M70" i="1"/>
  <c r="M16" i="1"/>
  <c r="F691" i="2"/>
  <c r="L18" i="1"/>
  <c r="L17" i="1"/>
  <c r="L19" i="1"/>
  <c r="L20" i="1"/>
  <c r="L21" i="1"/>
  <c r="L22" i="1"/>
  <c r="L23" i="1"/>
  <c r="L26" i="1"/>
  <c r="L25" i="1"/>
  <c r="L27" i="1"/>
  <c r="L24" i="1"/>
  <c r="L28" i="1"/>
  <c r="L29" i="1"/>
  <c r="L30" i="1"/>
  <c r="L33" i="1"/>
  <c r="L32" i="1"/>
  <c r="L34" i="1"/>
  <c r="L36" i="1"/>
  <c r="L35" i="1"/>
  <c r="L37" i="1"/>
  <c r="L38" i="1"/>
  <c r="L39" i="1"/>
  <c r="L41" i="1"/>
  <c r="L40" i="1"/>
  <c r="L42" i="1"/>
  <c r="L44" i="1"/>
  <c r="L43" i="1"/>
  <c r="L45" i="1"/>
  <c r="L47" i="1"/>
  <c r="L46" i="1"/>
  <c r="L48" i="1"/>
  <c r="L49" i="1"/>
  <c r="L50" i="1"/>
  <c r="L51" i="1"/>
  <c r="L52" i="1"/>
  <c r="L31" i="1"/>
  <c r="L53" i="1"/>
  <c r="L54" i="1"/>
  <c r="L55" i="1"/>
  <c r="L56" i="1"/>
  <c r="L58" i="1"/>
  <c r="L59" i="1"/>
  <c r="L57" i="1"/>
  <c r="L60" i="1"/>
  <c r="L61" i="1"/>
  <c r="L63" i="1"/>
  <c r="L62" i="1"/>
  <c r="L65" i="1"/>
  <c r="L66" i="1"/>
  <c r="L64" i="1"/>
  <c r="L67" i="1"/>
  <c r="L68" i="1"/>
  <c r="L69" i="1"/>
  <c r="L70" i="1"/>
  <c r="L16" i="1"/>
  <c r="D668" i="2"/>
  <c r="K18" i="1"/>
  <c r="K17" i="1"/>
  <c r="K19" i="1"/>
  <c r="K20" i="1"/>
  <c r="K21" i="1"/>
  <c r="K22" i="1"/>
  <c r="K23" i="1"/>
  <c r="K26" i="1"/>
  <c r="K25" i="1"/>
  <c r="K27" i="1"/>
  <c r="K24" i="1"/>
  <c r="K28" i="1"/>
  <c r="K29" i="1"/>
  <c r="K30" i="1"/>
  <c r="K33" i="1"/>
  <c r="K32" i="1"/>
  <c r="K34" i="1"/>
  <c r="K36" i="1"/>
  <c r="K35" i="1"/>
  <c r="K37" i="1"/>
  <c r="K38" i="1"/>
  <c r="K39" i="1"/>
  <c r="K41" i="1"/>
  <c r="K40" i="1"/>
  <c r="K42" i="1"/>
  <c r="K44" i="1"/>
  <c r="K43" i="1"/>
  <c r="K45" i="1"/>
  <c r="K47" i="1"/>
  <c r="K46" i="1"/>
  <c r="K48" i="1"/>
  <c r="K49" i="1"/>
  <c r="K50" i="1"/>
  <c r="K51" i="1"/>
  <c r="K52" i="1"/>
  <c r="K31" i="1"/>
  <c r="K53" i="1"/>
  <c r="K54" i="1"/>
  <c r="K55" i="1"/>
  <c r="K56" i="1"/>
  <c r="K58" i="1"/>
  <c r="K59" i="1"/>
  <c r="K57" i="1"/>
  <c r="K60" i="1"/>
  <c r="K61" i="1"/>
  <c r="K63" i="1"/>
  <c r="K62" i="1"/>
  <c r="K65" i="1"/>
  <c r="K66" i="1"/>
  <c r="K64" i="1"/>
  <c r="K67" i="1"/>
  <c r="K68" i="1"/>
  <c r="K69" i="1"/>
  <c r="K70" i="1"/>
  <c r="K16" i="1"/>
  <c r="H630" i="2"/>
  <c r="J18" i="1"/>
  <c r="J17" i="1"/>
  <c r="J19" i="1"/>
  <c r="J20" i="1"/>
  <c r="J21" i="1"/>
  <c r="J22" i="1"/>
  <c r="J23" i="1"/>
  <c r="J26" i="1"/>
  <c r="J25" i="1"/>
  <c r="J27" i="1"/>
  <c r="J24" i="1"/>
  <c r="J28" i="1"/>
  <c r="J29" i="1"/>
  <c r="J30" i="1"/>
  <c r="J33" i="1"/>
  <c r="J32" i="1"/>
  <c r="J34" i="1"/>
  <c r="J36" i="1"/>
  <c r="J35" i="1"/>
  <c r="J37" i="1"/>
  <c r="J38" i="1"/>
  <c r="J39" i="1"/>
  <c r="J41" i="1"/>
  <c r="J40" i="1"/>
  <c r="J42" i="1"/>
  <c r="J44" i="1"/>
  <c r="J43" i="1"/>
  <c r="J45" i="1"/>
  <c r="J47" i="1"/>
  <c r="J46" i="1"/>
  <c r="J48" i="1"/>
  <c r="J49" i="1"/>
  <c r="J50" i="1"/>
  <c r="J51" i="1"/>
  <c r="J52" i="1"/>
  <c r="J31" i="1"/>
  <c r="J53" i="1"/>
  <c r="J54" i="1"/>
  <c r="J55" i="1"/>
  <c r="J56" i="1"/>
  <c r="J58" i="1"/>
  <c r="J59" i="1"/>
  <c r="J57" i="1"/>
  <c r="J60" i="1"/>
  <c r="J61" i="1"/>
  <c r="J63" i="1"/>
  <c r="J62" i="1"/>
  <c r="J65" i="1"/>
  <c r="J66" i="1"/>
  <c r="J64" i="1"/>
  <c r="J67" i="1"/>
  <c r="J68" i="1"/>
  <c r="J69" i="1"/>
  <c r="J70" i="1"/>
  <c r="J16" i="1"/>
  <c r="F609" i="2"/>
  <c r="I18" i="1"/>
  <c r="I17" i="1"/>
  <c r="I19" i="1"/>
  <c r="I20" i="1"/>
  <c r="I21" i="1"/>
  <c r="I22" i="1"/>
  <c r="I23" i="1"/>
  <c r="I26" i="1"/>
  <c r="I25" i="1"/>
  <c r="I27" i="1"/>
  <c r="I24" i="1"/>
  <c r="I28" i="1"/>
  <c r="I29" i="1"/>
  <c r="I30" i="1"/>
  <c r="I33" i="1"/>
  <c r="I32" i="1"/>
  <c r="I34" i="1"/>
  <c r="I36" i="1"/>
  <c r="I35" i="1"/>
  <c r="I37" i="1"/>
  <c r="I38" i="1"/>
  <c r="I39" i="1"/>
  <c r="I41" i="1"/>
  <c r="I40" i="1"/>
  <c r="I42" i="1"/>
  <c r="I44" i="1"/>
  <c r="I43" i="1"/>
  <c r="I45" i="1"/>
  <c r="I47" i="1"/>
  <c r="I46" i="1"/>
  <c r="I48" i="1"/>
  <c r="I49" i="1"/>
  <c r="I50" i="1"/>
  <c r="I51" i="1"/>
  <c r="I52" i="1"/>
  <c r="I31" i="1"/>
  <c r="I53" i="1"/>
  <c r="I54" i="1"/>
  <c r="I55" i="1"/>
  <c r="I56" i="1"/>
  <c r="I58" i="1"/>
  <c r="I59" i="1"/>
  <c r="I57" i="1"/>
  <c r="I60" i="1"/>
  <c r="I61" i="1"/>
  <c r="I63" i="1"/>
  <c r="I62" i="1"/>
  <c r="I65" i="1"/>
  <c r="I66" i="1"/>
  <c r="I64" i="1"/>
  <c r="I67" i="1"/>
  <c r="I68" i="1"/>
  <c r="I69" i="1"/>
  <c r="I70" i="1"/>
  <c r="I16" i="1"/>
  <c r="D598" i="2"/>
  <c r="G18" i="1"/>
  <c r="G17" i="1"/>
  <c r="G19" i="1"/>
  <c r="G20" i="1"/>
  <c r="G21" i="1"/>
  <c r="G22" i="1"/>
  <c r="G23" i="1"/>
  <c r="G26" i="1"/>
  <c r="G25" i="1"/>
  <c r="G27" i="1"/>
  <c r="G24" i="1"/>
  <c r="G28" i="1"/>
  <c r="G29" i="1"/>
  <c r="G30" i="1"/>
  <c r="G33" i="1"/>
  <c r="G32" i="1"/>
  <c r="G34" i="1"/>
  <c r="G36" i="1"/>
  <c r="G35" i="1"/>
  <c r="G37" i="1"/>
  <c r="G38" i="1"/>
  <c r="G39" i="1"/>
  <c r="G41" i="1"/>
  <c r="G40" i="1"/>
  <c r="G42" i="1"/>
  <c r="G44" i="1"/>
  <c r="G43" i="1"/>
  <c r="G45" i="1"/>
  <c r="G47" i="1"/>
  <c r="G46" i="1"/>
  <c r="G48" i="1"/>
  <c r="G49" i="1"/>
  <c r="G50" i="1"/>
  <c r="G51" i="1"/>
  <c r="G52" i="1"/>
  <c r="G31" i="1"/>
  <c r="G53" i="1"/>
  <c r="G54" i="1"/>
  <c r="G55" i="1"/>
  <c r="G56" i="1"/>
  <c r="G58" i="1"/>
  <c r="G59" i="1"/>
  <c r="G57" i="1"/>
  <c r="G60" i="1"/>
  <c r="G61" i="1"/>
  <c r="G63" i="1"/>
  <c r="G62" i="1"/>
  <c r="G65" i="1"/>
  <c r="G66" i="1"/>
  <c r="G64" i="1"/>
  <c r="G67" i="1"/>
  <c r="G68" i="1"/>
  <c r="G69" i="1"/>
  <c r="G70" i="1"/>
  <c r="G16" i="1"/>
  <c r="J544" i="2" l="1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496" i="2"/>
  <c r="F493" i="2"/>
  <c r="D468" i="2"/>
  <c r="H424" i="2"/>
  <c r="D413" i="2"/>
  <c r="H361" i="2" l="1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01" i="2"/>
  <c r="D268" i="2"/>
  <c r="H240" i="2"/>
  <c r="D218" i="2"/>
  <c r="H296" i="2"/>
  <c r="F286" i="2"/>
  <c r="F129" i="2" l="1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28" i="2"/>
  <c r="K157" i="2"/>
  <c r="H136" i="2"/>
  <c r="H92" i="2"/>
  <c r="D108" i="2"/>
  <c r="K52" i="2" l="1"/>
  <c r="H53" i="2" l="1"/>
  <c r="F45" i="2"/>
  <c r="D27" i="2"/>
  <c r="B52" i="2"/>
  <c r="N80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1" i="1" l="1"/>
  <c r="E71" i="1"/>
  <c r="F71" i="1"/>
  <c r="H71" i="1" l="1"/>
  <c r="N71" i="1"/>
  <c r="O70" i="1" s="1"/>
  <c r="O33" i="1" l="1"/>
  <c r="O60" i="1"/>
  <c r="O18" i="1"/>
  <c r="O22" i="1"/>
  <c r="O36" i="1"/>
  <c r="O63" i="1"/>
  <c r="O42" i="1"/>
  <c r="O54" i="1"/>
  <c r="O25" i="1"/>
  <c r="O37" i="1"/>
  <c r="O65" i="1"/>
  <c r="O20" i="1"/>
  <c r="O43" i="1"/>
  <c r="O61" i="1"/>
  <c r="O44" i="1"/>
  <c r="O29" i="1"/>
  <c r="O26" i="1"/>
  <c r="O52" i="1"/>
  <c r="O45" i="1"/>
  <c r="O23" i="1"/>
  <c r="O32" i="1"/>
  <c r="O28" i="1"/>
  <c r="O35" i="1"/>
  <c r="O34" i="1"/>
  <c r="O64" i="1"/>
  <c r="O68" i="1"/>
  <c r="O39" i="1"/>
  <c r="O40" i="1"/>
  <c r="O46" i="1"/>
  <c r="O38" i="1"/>
  <c r="O59" i="1"/>
  <c r="O27" i="1"/>
  <c r="O49" i="1"/>
  <c r="O16" i="1"/>
  <c r="O69" i="1"/>
  <c r="O17" i="1"/>
  <c r="O19" i="1"/>
  <c r="O56" i="1"/>
  <c r="O50" i="1"/>
  <c r="O47" i="1"/>
  <c r="O48" i="1"/>
  <c r="O41" i="1"/>
  <c r="O62" i="1"/>
  <c r="O30" i="1"/>
  <c r="O24" i="1"/>
  <c r="O57" i="1"/>
  <c r="O58" i="1"/>
  <c r="O67" i="1"/>
  <c r="O53" i="1"/>
  <c r="O31" i="1"/>
  <c r="O55" i="1"/>
  <c r="O51" i="1"/>
  <c r="O21" i="1"/>
  <c r="O66" i="1"/>
  <c r="O71" i="1" l="1"/>
</calcChain>
</file>

<file path=xl/sharedStrings.xml><?xml version="1.0" encoding="utf-8"?>
<sst xmlns="http://schemas.openxmlformats.org/spreadsheetml/2006/main" count="224" uniqueCount="135">
  <si>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</si>
  <si>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</si>
  <si>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</si>
  <si>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</si>
  <si>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</si>
  <si>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</si>
  <si>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</si>
  <si>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</si>
  <si>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</si>
  <si>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</si>
  <si>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</si>
  <si>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</si>
  <si>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</si>
  <si>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</si>
  <si>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</si>
  <si>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</si>
  <si>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</si>
  <si>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</si>
  <si>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</si>
  <si>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</si>
  <si>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</si>
  <si>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</si>
  <si>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</si>
  <si>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</si>
  <si>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</si>
  <si>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</si>
  <si>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</si>
  <si>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</si>
  <si>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</si>
  <si>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</si>
  <si>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</si>
  <si>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</si>
  <si>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</si>
  <si>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</si>
  <si>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</si>
  <si>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</si>
  <si>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</si>
  <si>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</si>
  <si>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</si>
  <si>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</si>
  <si>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</si>
  <si>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</si>
  <si>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</si>
  <si>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</si>
  <si>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</si>
  <si>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</si>
  <si>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</si>
  <si>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</si>
  <si>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</si>
  <si>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</si>
  <si>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</si>
  <si>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</si>
  <si>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</si>
  <si>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</si>
  <si>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</si>
  <si>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</si>
  <si>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</si>
  <si>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</si>
  <si>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</si>
  <si>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</si>
  <si>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</si>
  <si>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</si>
  <si>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</si>
  <si>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</si>
  <si>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</si>
  <si>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</si>
  <si>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</si>
  <si>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</si>
  <si>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</si>
  <si>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</si>
  <si>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</si>
  <si>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</si>
  <si>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</si>
  <si>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</si>
  <si>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</si>
  <si>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</si>
  <si>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</si>
  <si>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</si>
  <si>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</si>
  <si>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</si>
  <si>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</si>
  <si>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</si>
  <si>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</si>
  <si>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</si>
  <si>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</si>
  <si>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</si>
  <si>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</si>
  <si>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</si>
  <si>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</si>
  <si>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</si>
  <si>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</si>
  <si>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</si>
  <si>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</si>
  <si>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</si>
  <si>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</si>
  <si>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</si>
  <si>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</si>
  <si>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</si>
  <si>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</si>
  <si>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</si>
  <si>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</si>
  <si>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</si>
  <si>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</si>
  <si>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</si>
  <si>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</si>
  <si>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</si>
  <si>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</si>
  <si>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</si>
  <si>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</si>
  <si>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</si>
  <si>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</si>
  <si>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</si>
  <si>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</si>
  <si>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</si>
  <si>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</si>
  <si>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</si>
  <si>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</si>
  <si>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</si>
  <si>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</si>
  <si>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</si>
  <si>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</si>
  <si>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</si>
  <si>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</si>
  <si>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</si>
  <si>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</si>
  <si>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</si>
  <si>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</si>
  <si>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</si>
  <si>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</si>
  <si>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</si>
  <si>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10-р сарын арилжааны дүн</t>
  </si>
  <si>
    <t xml:space="preserve">2022 оны 10 дугаар сарын 31-ний байдлаар </t>
  </si>
  <si>
    <t>ХУВЬЦАА /Сендли ББСБ/</t>
  </si>
  <si>
    <t>ХУВЬЦАА /Төрийн банк/</t>
  </si>
  <si>
    <t>ХБҮЦ /Нөмөр/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</si>
</sst>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3" borderId="4" xfId="1" applyFont="1" applyFill="1" applyBorder="1" applyAlignment="1">
      <alignment vertical="center" wrapText="1"/>
    </xf>
    <xf numFmtId="43" fontId="0" fillId="0" borderId="0" xfId="1" applyFont="1"/>
    <xf numFmtId="164" fontId="0" fillId="0" borderId="0" xfId="1" applyNumberFormat="1" applyFont="1"/>
    <xf numFmtId="43" fontId="5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19895176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94863"/>
          <a:ext cx="777025" cy="80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2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1860</v>
          </cell>
          <cell r="E7">
            <v>899910</v>
          </cell>
          <cell r="F7">
            <v>17459</v>
          </cell>
          <cell r="G7">
            <v>6460522</v>
          </cell>
          <cell r="H7">
            <v>7360432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52534</v>
          </cell>
          <cell r="O7">
            <v>7880100</v>
          </cell>
          <cell r="R7">
            <v>7880100</v>
          </cell>
          <cell r="S7">
            <v>20405</v>
          </cell>
          <cell r="T7">
            <v>12038950</v>
          </cell>
          <cell r="W7">
            <v>12038950</v>
          </cell>
          <cell r="AB7">
            <v>0</v>
          </cell>
          <cell r="AC7">
            <v>92258</v>
          </cell>
          <cell r="AD7">
            <v>27279482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W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606540</v>
          </cell>
          <cell r="E9">
            <v>347012823.74000001</v>
          </cell>
          <cell r="F9">
            <v>550398</v>
          </cell>
          <cell r="G9">
            <v>304992767.50999999</v>
          </cell>
          <cell r="H9">
            <v>652005591.25</v>
          </cell>
          <cell r="I9">
            <v>0</v>
          </cell>
          <cell r="J9">
            <v>0</v>
          </cell>
          <cell r="K9">
            <v>250</v>
          </cell>
          <cell r="L9">
            <v>41255550</v>
          </cell>
          <cell r="M9">
            <v>41255550</v>
          </cell>
          <cell r="N9">
            <v>20118097</v>
          </cell>
          <cell r="O9">
            <v>3017714550</v>
          </cell>
          <cell r="P9">
            <v>67000000</v>
          </cell>
          <cell r="Q9">
            <v>10050000000</v>
          </cell>
          <cell r="R9">
            <v>13067714550</v>
          </cell>
          <cell r="S9">
            <v>30666193</v>
          </cell>
          <cell r="T9">
            <v>18093053870</v>
          </cell>
          <cell r="U9">
            <v>43096250</v>
          </cell>
          <cell r="V9">
            <v>25426787500</v>
          </cell>
          <cell r="W9">
            <v>43519841370</v>
          </cell>
          <cell r="X9">
            <v>5</v>
          </cell>
          <cell r="Y9">
            <v>500000</v>
          </cell>
          <cell r="AB9">
            <v>500000</v>
          </cell>
          <cell r="AC9">
            <v>162037733</v>
          </cell>
          <cell r="AD9">
            <v>57281317061.25</v>
          </cell>
        </row>
        <row r="10">
          <cell r="B10" t="str">
            <v>ARGB</v>
          </cell>
          <cell r="C10" t="str">
            <v>Аргай бэст ХХК</v>
          </cell>
          <cell r="D10">
            <v>7889</v>
          </cell>
          <cell r="E10">
            <v>18298653.559999999</v>
          </cell>
          <cell r="F10">
            <v>15443</v>
          </cell>
          <cell r="G10">
            <v>24408727</v>
          </cell>
          <cell r="H10">
            <v>42707380.560000002</v>
          </cell>
          <cell r="I10">
            <v>380</v>
          </cell>
          <cell r="J10">
            <v>127942950</v>
          </cell>
          <cell r="K10">
            <v>0</v>
          </cell>
          <cell r="L10">
            <v>0</v>
          </cell>
          <cell r="M10">
            <v>127942950</v>
          </cell>
          <cell r="N10">
            <v>20124</v>
          </cell>
          <cell r="O10">
            <v>3018600</v>
          </cell>
          <cell r="R10">
            <v>3018600</v>
          </cell>
          <cell r="S10">
            <v>43373</v>
          </cell>
          <cell r="T10">
            <v>25590070</v>
          </cell>
          <cell r="W10">
            <v>25590070</v>
          </cell>
          <cell r="AB10">
            <v>0</v>
          </cell>
          <cell r="AC10">
            <v>87209</v>
          </cell>
          <cell r="AD10">
            <v>199259000.56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W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1360478</v>
          </cell>
          <cell r="E12">
            <v>328909222.36000001</v>
          </cell>
          <cell r="F12">
            <v>1311850</v>
          </cell>
          <cell r="G12">
            <v>353100377.57999998</v>
          </cell>
          <cell r="H12">
            <v>682009599.94000006</v>
          </cell>
          <cell r="I12">
            <v>68147</v>
          </cell>
          <cell r="J12">
            <v>6825824759</v>
          </cell>
          <cell r="K12">
            <v>68137</v>
          </cell>
          <cell r="L12">
            <v>6822457789</v>
          </cell>
          <cell r="M12">
            <v>13648282548</v>
          </cell>
          <cell r="N12">
            <v>663639</v>
          </cell>
          <cell r="O12">
            <v>99545850</v>
          </cell>
          <cell r="R12">
            <v>99545850</v>
          </cell>
          <cell r="S12">
            <v>312679</v>
          </cell>
          <cell r="T12">
            <v>184480610</v>
          </cell>
          <cell r="W12">
            <v>184480610</v>
          </cell>
          <cell r="X12">
            <v>29</v>
          </cell>
          <cell r="Y12">
            <v>2900000</v>
          </cell>
          <cell r="AB12">
            <v>2900000</v>
          </cell>
          <cell r="AC12">
            <v>3784959</v>
          </cell>
          <cell r="AD12">
            <v>14617218607.940001</v>
          </cell>
        </row>
        <row r="13">
          <cell r="B13" t="str">
            <v>BKOC</v>
          </cell>
          <cell r="C13" t="str">
            <v>БКО Капитал ҮЦК</v>
          </cell>
          <cell r="D13">
            <v>4671</v>
          </cell>
          <cell r="E13">
            <v>1789618</v>
          </cell>
          <cell r="F13">
            <v>6910</v>
          </cell>
          <cell r="G13">
            <v>191125.6</v>
          </cell>
          <cell r="H13">
            <v>1980743.6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W13">
            <v>0</v>
          </cell>
          <cell r="AB13">
            <v>0</v>
          </cell>
          <cell r="AC13">
            <v>11581</v>
          </cell>
          <cell r="AD13">
            <v>1980743.6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1642</v>
          </cell>
          <cell r="G15">
            <v>1455139.59</v>
          </cell>
          <cell r="H15">
            <v>1455139.59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1621</v>
          </cell>
          <cell r="T15">
            <v>956390</v>
          </cell>
          <cell r="W15">
            <v>956390</v>
          </cell>
          <cell r="AB15">
            <v>0</v>
          </cell>
          <cell r="AC15">
            <v>3263</v>
          </cell>
          <cell r="AD15">
            <v>2411529.59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6630</v>
          </cell>
          <cell r="O16">
            <v>994500</v>
          </cell>
          <cell r="R16">
            <v>994500</v>
          </cell>
          <cell r="S16">
            <v>2701</v>
          </cell>
          <cell r="T16">
            <v>1593590</v>
          </cell>
          <cell r="W16">
            <v>1593590</v>
          </cell>
          <cell r="AB16">
            <v>0</v>
          </cell>
          <cell r="AC16">
            <v>9331</v>
          </cell>
          <cell r="AD16">
            <v>2588090</v>
          </cell>
        </row>
        <row r="17">
          <cell r="B17" t="str">
            <v>BULG</v>
          </cell>
          <cell r="C17" t="str">
            <v>Булган брокер ХХК</v>
          </cell>
          <cell r="D17">
            <v>0</v>
          </cell>
          <cell r="E17">
            <v>0</v>
          </cell>
          <cell r="F17">
            <v>9515</v>
          </cell>
          <cell r="G17">
            <v>4365623.5999999996</v>
          </cell>
          <cell r="H17">
            <v>4365623.5999999996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5000</v>
          </cell>
          <cell r="O17">
            <v>750000</v>
          </cell>
          <cell r="R17">
            <v>750000</v>
          </cell>
          <cell r="S17">
            <v>24558</v>
          </cell>
          <cell r="T17">
            <v>14489220</v>
          </cell>
          <cell r="W17">
            <v>14489220</v>
          </cell>
          <cell r="AB17">
            <v>0</v>
          </cell>
          <cell r="AC17">
            <v>39073</v>
          </cell>
          <cell r="AD17">
            <v>19604843.600000001</v>
          </cell>
        </row>
        <row r="18">
          <cell r="B18" t="str">
            <v>BUMB</v>
          </cell>
          <cell r="C18" t="str">
            <v>Бумбат-Алтай ХХК</v>
          </cell>
          <cell r="D18">
            <v>84346</v>
          </cell>
          <cell r="E18">
            <v>37441044.200000003</v>
          </cell>
          <cell r="F18">
            <v>362802</v>
          </cell>
          <cell r="G18">
            <v>53764396.659999996</v>
          </cell>
          <cell r="H18">
            <v>91205440.859999999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1155174</v>
          </cell>
          <cell r="O18">
            <v>173276100</v>
          </cell>
          <cell r="R18">
            <v>173276100</v>
          </cell>
          <cell r="S18">
            <v>38826</v>
          </cell>
          <cell r="T18">
            <v>22907340</v>
          </cell>
          <cell r="W18">
            <v>22907340</v>
          </cell>
          <cell r="X18">
            <v>51</v>
          </cell>
          <cell r="Y18">
            <v>5100000</v>
          </cell>
          <cell r="AB18">
            <v>5100000</v>
          </cell>
          <cell r="AC18">
            <v>1641199</v>
          </cell>
          <cell r="AD18">
            <v>292488880.86000001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165612</v>
          </cell>
          <cell r="E19">
            <v>28638163</v>
          </cell>
          <cell r="F19">
            <v>602414</v>
          </cell>
          <cell r="G19">
            <v>68707300.739999995</v>
          </cell>
          <cell r="H19">
            <v>97345463.739999995</v>
          </cell>
          <cell r="I19">
            <v>750</v>
          </cell>
          <cell r="J19">
            <v>72750000</v>
          </cell>
          <cell r="K19">
            <v>0</v>
          </cell>
          <cell r="L19">
            <v>0</v>
          </cell>
          <cell r="M19">
            <v>72750000</v>
          </cell>
          <cell r="N19">
            <v>36910</v>
          </cell>
          <cell r="O19">
            <v>5536500</v>
          </cell>
          <cell r="R19">
            <v>5536500</v>
          </cell>
          <cell r="S19">
            <v>78157</v>
          </cell>
          <cell r="T19">
            <v>46112630</v>
          </cell>
          <cell r="W19">
            <v>46112630</v>
          </cell>
          <cell r="X19">
            <v>100</v>
          </cell>
          <cell r="Y19">
            <v>10000000</v>
          </cell>
          <cell r="AB19">
            <v>10000000</v>
          </cell>
          <cell r="AC19">
            <v>883943</v>
          </cell>
          <cell r="AD19">
            <v>231744593.74000001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7061</v>
          </cell>
          <cell r="E22">
            <v>5120700</v>
          </cell>
          <cell r="F22">
            <v>11127</v>
          </cell>
          <cell r="G22">
            <v>11880919.9</v>
          </cell>
          <cell r="H22">
            <v>17001619.899999999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1120</v>
          </cell>
          <cell r="O22">
            <v>168000</v>
          </cell>
          <cell r="R22">
            <v>168000</v>
          </cell>
          <cell r="S22">
            <v>7542</v>
          </cell>
          <cell r="T22">
            <v>4449780</v>
          </cell>
          <cell r="W22">
            <v>4449780</v>
          </cell>
          <cell r="AB22">
            <v>0</v>
          </cell>
          <cell r="AC22">
            <v>26850</v>
          </cell>
          <cell r="AD22">
            <v>21619399.899999999</v>
          </cell>
        </row>
        <row r="23">
          <cell r="B23" t="str">
            <v>DOMI</v>
          </cell>
          <cell r="C23" t="str">
            <v>Домикс сек ҮЦК ХХК</v>
          </cell>
          <cell r="D23">
            <v>1865</v>
          </cell>
          <cell r="E23">
            <v>1654130.04</v>
          </cell>
          <cell r="F23">
            <v>11785</v>
          </cell>
          <cell r="G23">
            <v>4757326.46</v>
          </cell>
          <cell r="H23">
            <v>6411456.5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2000</v>
          </cell>
          <cell r="O23">
            <v>300000</v>
          </cell>
          <cell r="R23">
            <v>300000</v>
          </cell>
          <cell r="S23">
            <v>3029</v>
          </cell>
          <cell r="T23">
            <v>1787110</v>
          </cell>
          <cell r="W23">
            <v>1787110</v>
          </cell>
          <cell r="AB23">
            <v>0</v>
          </cell>
          <cell r="AC23">
            <v>18679</v>
          </cell>
          <cell r="AD23">
            <v>8498566.5</v>
          </cell>
        </row>
        <row r="24">
          <cell r="B24" t="str">
            <v>DRBR</v>
          </cell>
          <cell r="C24" t="str">
            <v>Дархан брокер ХХК</v>
          </cell>
          <cell r="D24">
            <v>1500</v>
          </cell>
          <cell r="E24">
            <v>300000</v>
          </cell>
          <cell r="F24">
            <v>14784</v>
          </cell>
          <cell r="G24">
            <v>5218267.3</v>
          </cell>
          <cell r="H24">
            <v>5518267.2999999998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54268</v>
          </cell>
          <cell r="O24">
            <v>8140200</v>
          </cell>
          <cell r="R24">
            <v>8140200</v>
          </cell>
          <cell r="S24">
            <v>26852</v>
          </cell>
          <cell r="T24">
            <v>15842680</v>
          </cell>
          <cell r="W24">
            <v>15842680</v>
          </cell>
          <cell r="AB24">
            <v>0</v>
          </cell>
          <cell r="AC24">
            <v>97404</v>
          </cell>
          <cell r="AD24">
            <v>29501147.300000001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GACB</v>
          </cell>
          <cell r="C27" t="str">
            <v>Гэрэлт Ассэймоор Капитал ҮЦК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W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GAUL</v>
          </cell>
          <cell r="C29" t="str">
            <v>Гаүли ХХК</v>
          </cell>
          <cell r="D29">
            <v>489592</v>
          </cell>
          <cell r="E29">
            <v>66048192.57</v>
          </cell>
          <cell r="F29">
            <v>512966</v>
          </cell>
          <cell r="G29">
            <v>70255980.189999998</v>
          </cell>
          <cell r="H29">
            <v>136304172.75999999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40210</v>
          </cell>
          <cell r="O29">
            <v>6031500</v>
          </cell>
          <cell r="R29">
            <v>6031500</v>
          </cell>
          <cell r="S29">
            <v>39930</v>
          </cell>
          <cell r="T29">
            <v>23558700</v>
          </cell>
          <cell r="W29">
            <v>23558700</v>
          </cell>
          <cell r="AB29">
            <v>0</v>
          </cell>
          <cell r="AC29">
            <v>1082698</v>
          </cell>
          <cell r="AD29">
            <v>165894372.75999999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10397</v>
          </cell>
          <cell r="E30">
            <v>989578</v>
          </cell>
          <cell r="F30">
            <v>2985</v>
          </cell>
          <cell r="G30">
            <v>636941</v>
          </cell>
          <cell r="H30">
            <v>1626519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W30">
            <v>0</v>
          </cell>
          <cell r="AB30">
            <v>0</v>
          </cell>
          <cell r="AC30">
            <v>13382</v>
          </cell>
          <cell r="AD30">
            <v>1626519</v>
          </cell>
        </row>
        <row r="31">
          <cell r="B31" t="str">
            <v>GDSC</v>
          </cell>
          <cell r="C31" t="str">
            <v>Гүүдсек ХХК</v>
          </cell>
          <cell r="D31">
            <v>681395</v>
          </cell>
          <cell r="E31">
            <v>352864830.07999998</v>
          </cell>
          <cell r="F31">
            <v>487534</v>
          </cell>
          <cell r="G31">
            <v>205347239.88</v>
          </cell>
          <cell r="H31">
            <v>558212069.96000004</v>
          </cell>
          <cell r="I31">
            <v>0</v>
          </cell>
          <cell r="J31">
            <v>0</v>
          </cell>
          <cell r="K31">
            <v>10</v>
          </cell>
          <cell r="L31">
            <v>3366970</v>
          </cell>
          <cell r="M31">
            <v>3366970</v>
          </cell>
          <cell r="N31">
            <v>244737</v>
          </cell>
          <cell r="O31">
            <v>36710550</v>
          </cell>
          <cell r="R31">
            <v>36710550</v>
          </cell>
          <cell r="S31">
            <v>3517675</v>
          </cell>
          <cell r="T31">
            <v>2075428250</v>
          </cell>
          <cell r="W31">
            <v>2075428250</v>
          </cell>
          <cell r="X31">
            <v>7</v>
          </cell>
          <cell r="Y31">
            <v>700000</v>
          </cell>
          <cell r="AB31">
            <v>700000</v>
          </cell>
          <cell r="AC31">
            <v>4931358</v>
          </cell>
          <cell r="AD31">
            <v>2674417839.96</v>
          </cell>
        </row>
        <row r="32">
          <cell r="B32" t="str">
            <v>GLMT</v>
          </cell>
          <cell r="C32" t="str">
            <v>Голомт Капитал ХХК</v>
          </cell>
          <cell r="D32">
            <v>1763894</v>
          </cell>
          <cell r="E32">
            <v>705491177.14999998</v>
          </cell>
          <cell r="F32">
            <v>2036030</v>
          </cell>
          <cell r="G32">
            <v>469747654.00999999</v>
          </cell>
          <cell r="H32">
            <v>1175238831.1599998</v>
          </cell>
          <cell r="I32">
            <v>20160</v>
          </cell>
          <cell r="J32">
            <v>2016000000</v>
          </cell>
          <cell r="K32">
            <v>23369</v>
          </cell>
          <cell r="L32">
            <v>2408139390</v>
          </cell>
          <cell r="M32">
            <v>4424139390</v>
          </cell>
          <cell r="N32">
            <v>1023674</v>
          </cell>
          <cell r="O32">
            <v>153551100</v>
          </cell>
          <cell r="R32">
            <v>153551100</v>
          </cell>
          <cell r="S32">
            <v>467181</v>
          </cell>
          <cell r="T32">
            <v>275636790</v>
          </cell>
          <cell r="W32">
            <v>275636790</v>
          </cell>
          <cell r="X32">
            <v>98042</v>
          </cell>
          <cell r="Y32">
            <v>9804200000</v>
          </cell>
          <cell r="Z32">
            <v>100000</v>
          </cell>
          <cell r="AA32">
            <v>10000000000</v>
          </cell>
          <cell r="AB32">
            <v>19804200000</v>
          </cell>
          <cell r="AC32">
            <v>5532350</v>
          </cell>
          <cell r="AD32">
            <v>25832766111.16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0</v>
          </cell>
          <cell r="E34">
            <v>0</v>
          </cell>
          <cell r="F34">
            <v>178</v>
          </cell>
          <cell r="G34">
            <v>1349450</v>
          </cell>
          <cell r="H34">
            <v>1349450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15955</v>
          </cell>
          <cell r="O34">
            <v>2393250</v>
          </cell>
          <cell r="R34">
            <v>2393250</v>
          </cell>
          <cell r="S34">
            <v>10018</v>
          </cell>
          <cell r="T34">
            <v>5910620</v>
          </cell>
          <cell r="W34">
            <v>5910620</v>
          </cell>
          <cell r="AB34">
            <v>0</v>
          </cell>
          <cell r="AC34">
            <v>26151</v>
          </cell>
          <cell r="AD34">
            <v>9653320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82253</v>
          </cell>
          <cell r="E35">
            <v>207499345.30000001</v>
          </cell>
          <cell r="F35">
            <v>51908</v>
          </cell>
          <cell r="G35">
            <v>142726745.58000001</v>
          </cell>
          <cell r="H35">
            <v>350226090.88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30857</v>
          </cell>
          <cell r="O35">
            <v>4628550</v>
          </cell>
          <cell r="R35">
            <v>4628550</v>
          </cell>
          <cell r="S35">
            <v>4849</v>
          </cell>
          <cell r="T35">
            <v>2860910</v>
          </cell>
          <cell r="W35">
            <v>2860910</v>
          </cell>
          <cell r="AB35">
            <v>0</v>
          </cell>
          <cell r="AC35">
            <v>169867</v>
          </cell>
          <cell r="AD35">
            <v>357715550.88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600</v>
          </cell>
          <cell r="O36">
            <v>90000</v>
          </cell>
          <cell r="R36">
            <v>90000</v>
          </cell>
          <cell r="S36">
            <v>2302788</v>
          </cell>
          <cell r="T36">
            <v>1358644920</v>
          </cell>
          <cell r="W36">
            <v>1358644920</v>
          </cell>
          <cell r="AB36">
            <v>0</v>
          </cell>
          <cell r="AC36">
            <v>2303388</v>
          </cell>
          <cell r="AD36">
            <v>1358734920</v>
          </cell>
        </row>
        <row r="37">
          <cell r="B37" t="str">
            <v>MERG</v>
          </cell>
          <cell r="C37" t="str">
            <v>Мэргэн санаа ХХК</v>
          </cell>
          <cell r="D37">
            <v>3208</v>
          </cell>
          <cell r="E37">
            <v>1979474</v>
          </cell>
          <cell r="F37">
            <v>200</v>
          </cell>
          <cell r="G37">
            <v>1626040</v>
          </cell>
          <cell r="H37">
            <v>3605514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9534</v>
          </cell>
          <cell r="O37">
            <v>1430100</v>
          </cell>
          <cell r="R37">
            <v>1430100</v>
          </cell>
          <cell r="S37">
            <v>17681</v>
          </cell>
          <cell r="T37">
            <v>10431790</v>
          </cell>
          <cell r="W37">
            <v>10431790</v>
          </cell>
          <cell r="X37">
            <v>15</v>
          </cell>
          <cell r="Y37">
            <v>1500000</v>
          </cell>
          <cell r="AB37">
            <v>1500000</v>
          </cell>
          <cell r="AC37">
            <v>30638</v>
          </cell>
          <cell r="AD37">
            <v>16967404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4244800</v>
          </cell>
          <cell r="E38">
            <v>5172953016.9099998</v>
          </cell>
          <cell r="F38">
            <v>5064796</v>
          </cell>
          <cell r="G38">
            <v>5894123543.3299999</v>
          </cell>
          <cell r="H38">
            <v>11067076560.24</v>
          </cell>
          <cell r="I38">
            <v>30048</v>
          </cell>
          <cell r="J38">
            <v>2999746100</v>
          </cell>
          <cell r="K38">
            <v>29868</v>
          </cell>
          <cell r="L38">
            <v>2982106100</v>
          </cell>
          <cell r="M38">
            <v>5981852200</v>
          </cell>
          <cell r="N38">
            <v>6956838</v>
          </cell>
          <cell r="O38">
            <v>1043525700</v>
          </cell>
          <cell r="R38">
            <v>1043525700</v>
          </cell>
          <cell r="S38">
            <v>4416132</v>
          </cell>
          <cell r="T38">
            <v>2605517880</v>
          </cell>
          <cell r="W38">
            <v>2605517880</v>
          </cell>
          <cell r="X38">
            <v>329</v>
          </cell>
          <cell r="Y38">
            <v>32900000</v>
          </cell>
          <cell r="AB38">
            <v>32900000</v>
          </cell>
          <cell r="AC38">
            <v>20742811</v>
          </cell>
          <cell r="AD38">
            <v>20730872340.239998</v>
          </cell>
        </row>
        <row r="39">
          <cell r="B39" t="str">
            <v>MICC</v>
          </cell>
          <cell r="C39" t="str">
            <v>Эм Ай Си Си ХХК</v>
          </cell>
          <cell r="D39">
            <v>72</v>
          </cell>
          <cell r="E39">
            <v>515660</v>
          </cell>
          <cell r="F39">
            <v>7266</v>
          </cell>
          <cell r="G39">
            <v>14304279</v>
          </cell>
          <cell r="H39">
            <v>14819939</v>
          </cell>
          <cell r="I39">
            <v>20</v>
          </cell>
          <cell r="J39">
            <v>2000000</v>
          </cell>
          <cell r="K39">
            <v>20</v>
          </cell>
          <cell r="L39">
            <v>2000000</v>
          </cell>
          <cell r="M39">
            <v>4000000</v>
          </cell>
          <cell r="N39">
            <v>6512</v>
          </cell>
          <cell r="O39">
            <v>976800</v>
          </cell>
          <cell r="R39">
            <v>976800</v>
          </cell>
          <cell r="S39">
            <v>1442</v>
          </cell>
          <cell r="T39">
            <v>850780</v>
          </cell>
          <cell r="W39">
            <v>850780</v>
          </cell>
          <cell r="AB39">
            <v>0</v>
          </cell>
          <cell r="AC39">
            <v>15332</v>
          </cell>
          <cell r="AD39">
            <v>20647519</v>
          </cell>
        </row>
        <row r="40">
          <cell r="B40" t="str">
            <v>MNET</v>
          </cell>
          <cell r="C40" t="str">
            <v>Ард секюритиз ХХК</v>
          </cell>
          <cell r="D40">
            <v>4503714</v>
          </cell>
          <cell r="E40">
            <v>1959460020.4100001</v>
          </cell>
          <cell r="F40">
            <v>2874034</v>
          </cell>
          <cell r="G40">
            <v>1581028493.0999999</v>
          </cell>
          <cell r="H40">
            <v>3540488513.5100002</v>
          </cell>
          <cell r="I40">
            <v>2547</v>
          </cell>
          <cell r="J40">
            <v>254627490</v>
          </cell>
          <cell r="K40">
            <v>1</v>
          </cell>
          <cell r="L40">
            <v>98000</v>
          </cell>
          <cell r="M40">
            <v>254725490</v>
          </cell>
          <cell r="N40">
            <v>337769</v>
          </cell>
          <cell r="O40">
            <v>50665350</v>
          </cell>
          <cell r="R40">
            <v>50665350</v>
          </cell>
          <cell r="S40">
            <v>145715</v>
          </cell>
          <cell r="T40">
            <v>85971850</v>
          </cell>
          <cell r="W40">
            <v>85971850</v>
          </cell>
          <cell r="X40">
            <v>6</v>
          </cell>
          <cell r="Y40">
            <v>600000</v>
          </cell>
          <cell r="AB40">
            <v>600000</v>
          </cell>
          <cell r="AC40">
            <v>7863786</v>
          </cell>
          <cell r="AD40">
            <v>3932451203.5100002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5286</v>
          </cell>
          <cell r="E42">
            <v>4663837.8</v>
          </cell>
          <cell r="F42">
            <v>0</v>
          </cell>
          <cell r="G42">
            <v>0</v>
          </cell>
          <cell r="H42">
            <v>4663837.8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4242</v>
          </cell>
          <cell r="T42">
            <v>2502780</v>
          </cell>
          <cell r="W42">
            <v>2502780</v>
          </cell>
          <cell r="AB42">
            <v>0</v>
          </cell>
          <cell r="AC42">
            <v>9528</v>
          </cell>
          <cell r="AD42">
            <v>7166617.7999999998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W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47303</v>
          </cell>
          <cell r="E44">
            <v>19799614.600000001</v>
          </cell>
          <cell r="F44">
            <v>47574</v>
          </cell>
          <cell r="G44">
            <v>21110920.82</v>
          </cell>
          <cell r="H44">
            <v>40910535.420000002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66363</v>
          </cell>
          <cell r="O44">
            <v>9954450</v>
          </cell>
          <cell r="R44">
            <v>9954450</v>
          </cell>
          <cell r="S44">
            <v>37722</v>
          </cell>
          <cell r="T44">
            <v>22255980</v>
          </cell>
          <cell r="W44">
            <v>22255980</v>
          </cell>
          <cell r="AB44">
            <v>0</v>
          </cell>
          <cell r="AC44">
            <v>198962</v>
          </cell>
          <cell r="AD44">
            <v>73120965.420000002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42236</v>
          </cell>
          <cell r="E45">
            <v>103135072.73999999</v>
          </cell>
          <cell r="F45">
            <v>55161</v>
          </cell>
          <cell r="G45">
            <v>26547061.399999999</v>
          </cell>
          <cell r="H45">
            <v>129682134.13999999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131790</v>
          </cell>
          <cell r="O45">
            <v>19768500</v>
          </cell>
          <cell r="R45">
            <v>19768500</v>
          </cell>
          <cell r="S45">
            <v>21351</v>
          </cell>
          <cell r="T45">
            <v>12597090</v>
          </cell>
          <cell r="W45">
            <v>12597090</v>
          </cell>
          <cell r="AB45">
            <v>0</v>
          </cell>
          <cell r="AC45">
            <v>250538</v>
          </cell>
          <cell r="AD45">
            <v>162047724.13999999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1521</v>
          </cell>
          <cell r="E46">
            <v>2027945</v>
          </cell>
          <cell r="F46">
            <v>9475</v>
          </cell>
          <cell r="G46">
            <v>6131438.4100000001</v>
          </cell>
          <cell r="H46">
            <v>8159383.4100000001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6512</v>
          </cell>
          <cell r="O46">
            <v>976800</v>
          </cell>
          <cell r="R46">
            <v>976800</v>
          </cell>
          <cell r="S46">
            <v>1000</v>
          </cell>
          <cell r="T46">
            <v>590000</v>
          </cell>
          <cell r="W46">
            <v>590000</v>
          </cell>
          <cell r="AB46">
            <v>0</v>
          </cell>
          <cell r="AC46">
            <v>18508</v>
          </cell>
          <cell r="AD46">
            <v>9726183.4100000001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129787</v>
          </cell>
          <cell r="E47">
            <v>11411814.369999999</v>
          </cell>
          <cell r="F47">
            <v>354166</v>
          </cell>
          <cell r="G47">
            <v>65780580.530000001</v>
          </cell>
          <cell r="H47">
            <v>77192394.900000006</v>
          </cell>
          <cell r="I47">
            <v>737</v>
          </cell>
          <cell r="J47">
            <v>71991500</v>
          </cell>
          <cell r="K47">
            <v>1312</v>
          </cell>
          <cell r="L47">
            <v>128873000</v>
          </cell>
          <cell r="M47">
            <v>200864500</v>
          </cell>
          <cell r="N47">
            <v>26126001</v>
          </cell>
          <cell r="O47">
            <v>3918900150</v>
          </cell>
          <cell r="R47">
            <v>3918900150</v>
          </cell>
          <cell r="S47">
            <v>23450</v>
          </cell>
          <cell r="T47">
            <v>13835500</v>
          </cell>
          <cell r="W47">
            <v>13835500</v>
          </cell>
          <cell r="AB47">
            <v>0</v>
          </cell>
          <cell r="AC47">
            <v>26635453</v>
          </cell>
          <cell r="AD47">
            <v>4210792544.9000001</v>
          </cell>
        </row>
        <row r="48">
          <cell r="B48" t="str">
            <v>SANR</v>
          </cell>
          <cell r="C48" t="str">
            <v>Санар ХХК</v>
          </cell>
          <cell r="D48">
            <v>1395</v>
          </cell>
          <cell r="E48">
            <v>446400</v>
          </cell>
          <cell r="F48">
            <v>13346</v>
          </cell>
          <cell r="G48">
            <v>8444853.5</v>
          </cell>
          <cell r="H48">
            <v>8891253.5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9017</v>
          </cell>
          <cell r="T48">
            <v>5320030</v>
          </cell>
          <cell r="W48">
            <v>5320030</v>
          </cell>
          <cell r="AB48">
            <v>0</v>
          </cell>
          <cell r="AC48">
            <v>23758</v>
          </cell>
          <cell r="AD48">
            <v>14211283.5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1641</v>
          </cell>
          <cell r="G49">
            <v>1670720</v>
          </cell>
          <cell r="H49">
            <v>1670720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265</v>
          </cell>
          <cell r="O49">
            <v>39750</v>
          </cell>
          <cell r="R49">
            <v>39750</v>
          </cell>
          <cell r="S49">
            <v>2296</v>
          </cell>
          <cell r="T49">
            <v>1354640</v>
          </cell>
          <cell r="W49">
            <v>1354640</v>
          </cell>
          <cell r="AB49">
            <v>0</v>
          </cell>
          <cell r="AC49">
            <v>4202</v>
          </cell>
          <cell r="AD49">
            <v>3065110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1000</v>
          </cell>
          <cell r="O50">
            <v>150000</v>
          </cell>
          <cell r="R50">
            <v>150000</v>
          </cell>
          <cell r="W50">
            <v>0</v>
          </cell>
          <cell r="AB50">
            <v>0</v>
          </cell>
          <cell r="AC50">
            <v>1000</v>
          </cell>
          <cell r="AD50">
            <v>150000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W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417510</v>
          </cell>
          <cell r="E52">
            <v>63691266.140000001</v>
          </cell>
          <cell r="F52">
            <v>1675903</v>
          </cell>
          <cell r="G52">
            <v>240413427.84</v>
          </cell>
          <cell r="H52">
            <v>304104693.98000002</v>
          </cell>
          <cell r="I52">
            <v>0</v>
          </cell>
          <cell r="J52">
            <v>0</v>
          </cell>
          <cell r="K52">
            <v>2</v>
          </cell>
          <cell r="L52">
            <v>184000</v>
          </cell>
          <cell r="M52">
            <v>184000</v>
          </cell>
          <cell r="N52">
            <v>113071</v>
          </cell>
          <cell r="O52">
            <v>16960650</v>
          </cell>
          <cell r="R52">
            <v>16960650</v>
          </cell>
          <cell r="S52">
            <v>81728</v>
          </cell>
          <cell r="T52">
            <v>48219520</v>
          </cell>
          <cell r="W52">
            <v>48219520</v>
          </cell>
          <cell r="AB52">
            <v>0</v>
          </cell>
          <cell r="AC52">
            <v>2288214</v>
          </cell>
          <cell r="AD52">
            <v>369468863.98000002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1413170</v>
          </cell>
          <cell r="E53">
            <v>274570786.20999998</v>
          </cell>
          <cell r="F53">
            <v>597124</v>
          </cell>
          <cell r="G53">
            <v>113867174.45</v>
          </cell>
          <cell r="H53">
            <v>388437960.65999997</v>
          </cell>
          <cell r="I53">
            <v>19</v>
          </cell>
          <cell r="J53">
            <v>1896200</v>
          </cell>
          <cell r="K53">
            <v>19</v>
          </cell>
          <cell r="L53">
            <v>1896200</v>
          </cell>
          <cell r="M53">
            <v>3792400</v>
          </cell>
          <cell r="N53">
            <v>7835634</v>
          </cell>
          <cell r="O53">
            <v>1175345100</v>
          </cell>
          <cell r="R53">
            <v>1175345100</v>
          </cell>
          <cell r="S53">
            <v>125856</v>
          </cell>
          <cell r="T53">
            <v>74255040</v>
          </cell>
          <cell r="W53">
            <v>74255040</v>
          </cell>
          <cell r="X53">
            <v>676</v>
          </cell>
          <cell r="Y53">
            <v>67600000</v>
          </cell>
          <cell r="AB53">
            <v>67600000</v>
          </cell>
          <cell r="AC53">
            <v>9972498</v>
          </cell>
          <cell r="AD53">
            <v>1709430500.6599998</v>
          </cell>
        </row>
        <row r="54">
          <cell r="B54" t="str">
            <v>TABO</v>
          </cell>
          <cell r="C54" t="str">
            <v>Таван богд ХХК</v>
          </cell>
          <cell r="D54">
            <v>7095</v>
          </cell>
          <cell r="E54">
            <v>5145028.9800000004</v>
          </cell>
          <cell r="F54">
            <v>63551</v>
          </cell>
          <cell r="G54">
            <v>28539500</v>
          </cell>
          <cell r="H54">
            <v>33684528.980000004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57209</v>
          </cell>
          <cell r="O54">
            <v>8581350</v>
          </cell>
          <cell r="R54">
            <v>8581350</v>
          </cell>
          <cell r="S54">
            <v>8385</v>
          </cell>
          <cell r="T54">
            <v>4947150</v>
          </cell>
          <cell r="W54">
            <v>4947150</v>
          </cell>
          <cell r="AB54">
            <v>0</v>
          </cell>
          <cell r="AC54">
            <v>136240</v>
          </cell>
          <cell r="AD54">
            <v>47213028.980000004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2271</v>
          </cell>
          <cell r="E55">
            <v>4415883.9000000004</v>
          </cell>
          <cell r="F55">
            <v>26097</v>
          </cell>
          <cell r="G55">
            <v>10742565.310000001</v>
          </cell>
          <cell r="H55">
            <v>15158449.210000001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3641</v>
          </cell>
          <cell r="O55">
            <v>546150</v>
          </cell>
          <cell r="R55">
            <v>546150</v>
          </cell>
          <cell r="S55">
            <v>23824</v>
          </cell>
          <cell r="T55">
            <v>14056160</v>
          </cell>
          <cell r="W55">
            <v>14056160</v>
          </cell>
          <cell r="AB55">
            <v>0</v>
          </cell>
          <cell r="AC55">
            <v>55833</v>
          </cell>
          <cell r="AD55">
            <v>29760759.210000001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679552</v>
          </cell>
          <cell r="E56">
            <v>196720752.06999999</v>
          </cell>
          <cell r="F56">
            <v>552438</v>
          </cell>
          <cell r="G56">
            <v>219315054.15000001</v>
          </cell>
          <cell r="H56">
            <v>416035806.22000003</v>
          </cell>
          <cell r="I56">
            <v>205</v>
          </cell>
          <cell r="J56">
            <v>20088000</v>
          </cell>
          <cell r="K56">
            <v>25</v>
          </cell>
          <cell r="L56">
            <v>2490000</v>
          </cell>
          <cell r="M56">
            <v>22578000</v>
          </cell>
          <cell r="N56">
            <v>333844</v>
          </cell>
          <cell r="O56">
            <v>50076600</v>
          </cell>
          <cell r="R56">
            <v>50076600</v>
          </cell>
          <cell r="S56">
            <v>119006</v>
          </cell>
          <cell r="T56">
            <v>70213540</v>
          </cell>
          <cell r="W56">
            <v>70213540</v>
          </cell>
          <cell r="X56">
            <v>502</v>
          </cell>
          <cell r="Y56">
            <v>50200000</v>
          </cell>
          <cell r="AB56">
            <v>50200000</v>
          </cell>
          <cell r="AC56">
            <v>1685572</v>
          </cell>
          <cell r="AD56">
            <v>609103946.22000003</v>
          </cell>
        </row>
        <row r="57">
          <cell r="B57" t="str">
            <v>TNGR</v>
          </cell>
          <cell r="C57" t="str">
            <v>Тэнгэр капитал ХХК</v>
          </cell>
          <cell r="D57">
            <v>4323</v>
          </cell>
          <cell r="E57">
            <v>1191344.52</v>
          </cell>
          <cell r="F57">
            <v>9385</v>
          </cell>
          <cell r="G57">
            <v>2993724.39</v>
          </cell>
          <cell r="H57">
            <v>4185068.91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2803</v>
          </cell>
          <cell r="T57">
            <v>1653770</v>
          </cell>
          <cell r="W57">
            <v>1653770</v>
          </cell>
          <cell r="AB57">
            <v>0</v>
          </cell>
          <cell r="AC57">
            <v>16511</v>
          </cell>
          <cell r="AD57">
            <v>5838838.9100000001</v>
          </cell>
        </row>
        <row r="58">
          <cell r="B58" t="str">
            <v>TTOL</v>
          </cell>
          <cell r="C58" t="str">
            <v>Апекс Капитал ҮЦК</v>
          </cell>
          <cell r="D58">
            <v>1993712</v>
          </cell>
          <cell r="E58">
            <v>478512275.81</v>
          </cell>
          <cell r="F58">
            <v>2330359</v>
          </cell>
          <cell r="G58">
            <v>469888410.95999998</v>
          </cell>
          <cell r="H58">
            <v>948400686.76999998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926675</v>
          </cell>
          <cell r="O58">
            <v>139001250</v>
          </cell>
          <cell r="R58">
            <v>139001250</v>
          </cell>
          <cell r="S58">
            <v>169430</v>
          </cell>
          <cell r="T58">
            <v>99963700</v>
          </cell>
          <cell r="W58">
            <v>99963700</v>
          </cell>
          <cell r="X58">
            <v>47</v>
          </cell>
          <cell r="Y58">
            <v>4700000</v>
          </cell>
          <cell r="AB58">
            <v>4700000</v>
          </cell>
          <cell r="AC58">
            <v>5420223</v>
          </cell>
          <cell r="AD58">
            <v>1192065636.77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475</v>
          </cell>
          <cell r="O59">
            <v>71250</v>
          </cell>
          <cell r="R59">
            <v>71250</v>
          </cell>
          <cell r="S59">
            <v>5772</v>
          </cell>
          <cell r="T59">
            <v>3405480</v>
          </cell>
          <cell r="W59">
            <v>3405480</v>
          </cell>
          <cell r="AB59">
            <v>0</v>
          </cell>
          <cell r="AC59">
            <v>6247</v>
          </cell>
          <cell r="AD59">
            <v>3476730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1621320</v>
          </cell>
          <cell r="E60">
            <v>194884660.38</v>
          </cell>
          <cell r="F60">
            <v>732766</v>
          </cell>
          <cell r="G60">
            <v>160409154.05000001</v>
          </cell>
          <cell r="H60">
            <v>355293814.43000001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554803</v>
          </cell>
          <cell r="O60">
            <v>83220450</v>
          </cell>
          <cell r="R60">
            <v>83220450</v>
          </cell>
          <cell r="S60">
            <v>263934</v>
          </cell>
          <cell r="T60">
            <v>155721060</v>
          </cell>
          <cell r="W60">
            <v>155721060</v>
          </cell>
          <cell r="X60">
            <v>188</v>
          </cell>
          <cell r="Y60">
            <v>18800000</v>
          </cell>
          <cell r="AB60">
            <v>18800000</v>
          </cell>
          <cell r="AC60">
            <v>3173011</v>
          </cell>
          <cell r="AD60">
            <v>613035324.43000007</v>
          </cell>
        </row>
        <row r="61">
          <cell r="B61" t="str">
            <v>ZRGD</v>
          </cell>
          <cell r="C61" t="str">
            <v>Зэргэд ХХК</v>
          </cell>
          <cell r="D61">
            <v>53455</v>
          </cell>
          <cell r="E61">
            <v>12901782</v>
          </cell>
          <cell r="F61">
            <v>18071</v>
          </cell>
          <cell r="G61">
            <v>15080578</v>
          </cell>
          <cell r="H61">
            <v>27982360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60535</v>
          </cell>
          <cell r="O61">
            <v>9080250</v>
          </cell>
          <cell r="R61">
            <v>9080250</v>
          </cell>
          <cell r="S61">
            <v>47087</v>
          </cell>
          <cell r="T61">
            <v>27781330</v>
          </cell>
          <cell r="W61">
            <v>27781330</v>
          </cell>
          <cell r="X61">
            <v>3</v>
          </cell>
          <cell r="Y61">
            <v>300000</v>
          </cell>
          <cell r="AB61">
            <v>300000</v>
          </cell>
          <cell r="AC61">
            <v>179151</v>
          </cell>
          <cell r="AD61">
            <v>65143940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9"/>
  <sheetViews>
    <sheetView tabSelected="1" topLeftCell="D14" zoomScale="71" zoomScaleNormal="71" zoomScaleSheetLayoutView="70" zoomScalePageLayoutView="70" workbookViewId="0">
      <selection activeCell="N56" sqref="N56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10" style="3" customWidth="1"/>
    <col min="9" max="9" width="26" style="3" customWidth="1"/>
    <col min="10" max="10" width="21.7109375" style="1" bestFit="1" customWidth="1"/>
    <col min="11" max="12" width="21.42578125" style="1" customWidth="1"/>
    <col min="13" max="13" width="22.28515625" style="1" customWidth="1"/>
    <col min="14" max="14" width="24.85546875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7" spans="1:18" x14ac:dyDescent="0.25">
      <c r="J7" s="5"/>
      <c r="K7" s="5"/>
      <c r="L7" s="5"/>
    </row>
    <row r="8" spans="1:18" x14ac:dyDescent="0.25">
      <c r="H8" s="6"/>
      <c r="I8" s="6"/>
      <c r="J8" s="7"/>
      <c r="K8" s="7"/>
      <c r="L8" s="7"/>
      <c r="M8" s="7"/>
    </row>
    <row r="9" spans="1:18" ht="15" customHeight="1" x14ac:dyDescent="0.25">
      <c r="B9" s="8"/>
      <c r="C9" s="9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9"/>
      <c r="N9" s="9"/>
      <c r="O9" s="9"/>
    </row>
    <row r="11" spans="1:18" ht="15" customHeight="1" thickBot="1" x14ac:dyDescent="0.3">
      <c r="L11" s="47" t="s">
        <v>131</v>
      </c>
      <c r="M11" s="47"/>
      <c r="N11" s="47"/>
      <c r="O11" s="47"/>
    </row>
    <row r="12" spans="1:18" ht="14.45" customHeight="1" x14ac:dyDescent="0.25">
      <c r="A12" s="48" t="s">
        <v>1</v>
      </c>
      <c r="B12" s="50" t="s">
        <v>2</v>
      </c>
      <c r="C12" s="50" t="s">
        <v>3</v>
      </c>
      <c r="D12" s="50" t="s">
        <v>4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2"/>
      <c r="N12" s="54" t="s">
        <v>121</v>
      </c>
      <c r="O12" s="55"/>
    </row>
    <row r="13" spans="1:18" s="8" customFormat="1" ht="15.75" customHeight="1" x14ac:dyDescent="0.25">
      <c r="A13" s="49"/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43"/>
      <c r="O13" s="44"/>
      <c r="P13" s="10"/>
    </row>
    <row r="14" spans="1:18" s="8" customFormat="1" ht="33.75" customHeight="1" x14ac:dyDescent="0.25">
      <c r="A14" s="49"/>
      <c r="B14" s="51"/>
      <c r="C14" s="51"/>
      <c r="D14" s="51"/>
      <c r="E14" s="51"/>
      <c r="F14" s="51"/>
      <c r="G14" s="58" t="s">
        <v>5</v>
      </c>
      <c r="H14" s="59"/>
      <c r="I14" s="59"/>
      <c r="J14" s="53" t="s">
        <v>99</v>
      </c>
      <c r="K14" s="53"/>
      <c r="L14" s="53"/>
      <c r="M14" s="53" t="s">
        <v>6</v>
      </c>
      <c r="N14" s="43" t="s">
        <v>7</v>
      </c>
      <c r="O14" s="44" t="s">
        <v>8</v>
      </c>
      <c r="P14" s="10"/>
    </row>
    <row r="15" spans="1:18" s="8" customFormat="1" ht="47.25" x14ac:dyDescent="0.25">
      <c r="A15" s="49"/>
      <c r="B15" s="51"/>
      <c r="C15" s="51"/>
      <c r="D15" s="25" t="s">
        <v>9</v>
      </c>
      <c r="E15" s="25" t="s">
        <v>10</v>
      </c>
      <c r="F15" s="25" t="s">
        <v>11</v>
      </c>
      <c r="G15" s="26" t="s">
        <v>114</v>
      </c>
      <c r="H15" s="11" t="s">
        <v>98</v>
      </c>
      <c r="I15" s="26" t="s">
        <v>115</v>
      </c>
      <c r="J15" s="26" t="s">
        <v>132</v>
      </c>
      <c r="K15" s="42" t="s">
        <v>133</v>
      </c>
      <c r="L15" s="32" t="s">
        <v>134</v>
      </c>
      <c r="M15" s="53"/>
      <c r="N15" s="43"/>
      <c r="O15" s="45"/>
      <c r="P15" s="10"/>
      <c r="R15" s="40" t="s">
        <v>126</v>
      </c>
    </row>
    <row r="16" spans="1:18" x14ac:dyDescent="0.2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VLOOKUP(B16,[2]Brokers!$B$7:$H$61,7,0)</f>
        <v>682009599.94000006</v>
      </c>
      <c r="H16" s="16">
        <v>0</v>
      </c>
      <c r="I16" s="16">
        <f>VLOOKUP(B16,[2]Brokers!$B$7:$M$61,12,0)</f>
        <v>13648282548</v>
      </c>
      <c r="J16" s="16">
        <f>VLOOKUP(B16,[2]Brokers!$B$7:$R$61,17,0)</f>
        <v>99545850</v>
      </c>
      <c r="K16" s="16">
        <f>VLOOKUP(B16,[2]Brokers!$B$7:$W$61,22,0)</f>
        <v>184480610</v>
      </c>
      <c r="L16" s="16">
        <f>VLOOKUP(B16,[2]Brokers!$B$7:$AB$61,27,0)</f>
        <v>2900000</v>
      </c>
      <c r="M16" s="24">
        <f>VLOOKUP(B16,[2]Brokers!$B$7:$AD$61,29,0)</f>
        <v>14617218607.940001</v>
      </c>
      <c r="N16" s="24">
        <v>195868247971.80997</v>
      </c>
      <c r="O16" s="28">
        <f>N16/$N$71</f>
        <v>0.24675270311553615</v>
      </c>
      <c r="R16" s="20"/>
    </row>
    <row r="17" spans="1:18" x14ac:dyDescent="0.25">
      <c r="A17" s="27">
        <f>+A16+1</f>
        <v>2</v>
      </c>
      <c r="B17" s="12" t="s">
        <v>23</v>
      </c>
      <c r="C17" s="13" t="s">
        <v>116</v>
      </c>
      <c r="D17" s="14" t="s">
        <v>14</v>
      </c>
      <c r="E17" s="15" t="s">
        <v>14</v>
      </c>
      <c r="F17" s="15"/>
      <c r="G17" s="16">
        <f>VLOOKUP(B17,[2]Brokers!$B$7:$H$61,7,0)</f>
        <v>652005591.25</v>
      </c>
      <c r="H17" s="16">
        <v>0</v>
      </c>
      <c r="I17" s="16">
        <f>VLOOKUP(B17,[2]Brokers!$B$7:$M$61,12,0)</f>
        <v>41255550</v>
      </c>
      <c r="J17" s="16">
        <f>VLOOKUP(B17,[2]Brokers!$B$7:$R$61,17,0)</f>
        <v>13067714550</v>
      </c>
      <c r="K17" s="16">
        <f>VLOOKUP(B17,[2]Brokers!$B$7:$W$61,22,0)</f>
        <v>43519841370</v>
      </c>
      <c r="L17" s="16">
        <f>VLOOKUP(B17,[2]Brokers!$B$7:$AB$61,27,0)</f>
        <v>500000</v>
      </c>
      <c r="M17" s="24">
        <f>VLOOKUP(B17,[2]Brokers!$B$7:$AD$61,29,0)</f>
        <v>57281317061.25</v>
      </c>
      <c r="N17" s="24">
        <v>150041965179.66998</v>
      </c>
      <c r="O17" s="28">
        <f>N17/$N$71</f>
        <v>0.18902124704857337</v>
      </c>
      <c r="R17" s="20"/>
    </row>
    <row r="18" spans="1:18" x14ac:dyDescent="0.25">
      <c r="A18" s="27">
        <f t="shared" ref="A18:A61" si="0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VLOOKUP(B18,[2]Brokers!$B$7:$H$61,7,0)</f>
        <v>1175238831.1599998</v>
      </c>
      <c r="H18" s="16">
        <v>0</v>
      </c>
      <c r="I18" s="16">
        <f>VLOOKUP(B18,[2]Brokers!$B$7:$M$61,12,0)</f>
        <v>4424139390</v>
      </c>
      <c r="J18" s="16">
        <f>VLOOKUP(B18,[2]Brokers!$B$7:$R$61,17,0)</f>
        <v>153551100</v>
      </c>
      <c r="K18" s="16">
        <f>VLOOKUP(B18,[2]Brokers!$B$7:$W$61,22,0)</f>
        <v>275636790</v>
      </c>
      <c r="L18" s="16">
        <f>VLOOKUP(B18,[2]Brokers!$B$7:$AB$61,27,0)</f>
        <v>19804200000</v>
      </c>
      <c r="M18" s="24">
        <f>VLOOKUP(B18,[2]Brokers!$B$7:$AD$61,29,0)</f>
        <v>25832766111.16</v>
      </c>
      <c r="N18" s="24">
        <v>148555636390.32999</v>
      </c>
      <c r="O18" s="28">
        <f>N18/$N$71</f>
        <v>0.18714878609440752</v>
      </c>
      <c r="R18" s="20"/>
    </row>
    <row r="19" spans="1:18" x14ac:dyDescent="0.25">
      <c r="A19" s="27">
        <f t="shared" si="0"/>
        <v>4</v>
      </c>
      <c r="B19" s="12" t="s">
        <v>31</v>
      </c>
      <c r="C19" s="13" t="s">
        <v>124</v>
      </c>
      <c r="D19" s="14" t="s">
        <v>14</v>
      </c>
      <c r="E19" s="15"/>
      <c r="F19" s="15"/>
      <c r="G19" s="16">
        <f>VLOOKUP(B19,[2]Brokers!$B$7:$H$61,7,0)</f>
        <v>11067076560.24</v>
      </c>
      <c r="H19" s="16">
        <v>0</v>
      </c>
      <c r="I19" s="16">
        <f>VLOOKUP(B19,[2]Brokers!$B$7:$M$61,12,0)</f>
        <v>5981852200</v>
      </c>
      <c r="J19" s="16">
        <f>VLOOKUP(B19,[2]Brokers!$B$7:$R$61,17,0)</f>
        <v>1043525700</v>
      </c>
      <c r="K19" s="16">
        <f>VLOOKUP(B19,[2]Brokers!$B$7:$W$61,22,0)</f>
        <v>2605517880</v>
      </c>
      <c r="L19" s="16">
        <f>VLOOKUP(B19,[2]Brokers!$B$7:$AB$61,27,0)</f>
        <v>32900000</v>
      </c>
      <c r="M19" s="24">
        <f>VLOOKUP(B19,[2]Brokers!$B$7:$AD$61,29,0)</f>
        <v>20730872340.239998</v>
      </c>
      <c r="N19" s="24">
        <v>100929447632.81</v>
      </c>
      <c r="O19" s="28">
        <f>N19/$N$71</f>
        <v>0.12714982793402113</v>
      </c>
      <c r="R19" s="20"/>
    </row>
    <row r="20" spans="1:18" x14ac:dyDescent="0.25">
      <c r="A20" s="27">
        <f t="shared" si="0"/>
        <v>5</v>
      </c>
      <c r="B20" s="12" t="s">
        <v>73</v>
      </c>
      <c r="C20" s="13" t="s">
        <v>102</v>
      </c>
      <c r="D20" s="14" t="s">
        <v>14</v>
      </c>
      <c r="E20" s="15"/>
      <c r="F20" s="15" t="s">
        <v>14</v>
      </c>
      <c r="G20" s="16">
        <f>VLOOKUP(B20,[2]Brokers!$B$7:$H$61,7,0)</f>
        <v>948400686.76999998</v>
      </c>
      <c r="H20" s="16">
        <v>0</v>
      </c>
      <c r="I20" s="16">
        <f>VLOOKUP(B20,[2]Brokers!$B$7:$M$61,12,0)</f>
        <v>0</v>
      </c>
      <c r="J20" s="16">
        <f>VLOOKUP(B20,[2]Brokers!$B$7:$R$61,17,0)</f>
        <v>139001250</v>
      </c>
      <c r="K20" s="16">
        <f>VLOOKUP(B20,[2]Brokers!$B$7:$W$61,22,0)</f>
        <v>99963700</v>
      </c>
      <c r="L20" s="16">
        <f>VLOOKUP(B20,[2]Brokers!$B$7:$AB$61,27,0)</f>
        <v>4700000</v>
      </c>
      <c r="M20" s="24">
        <f>VLOOKUP(B20,[2]Brokers!$B$7:$AD$61,29,0)</f>
        <v>1192065636.77</v>
      </c>
      <c r="N20" s="24">
        <v>59183238884.039993</v>
      </c>
      <c r="O20" s="28">
        <f>N20/$N$71</f>
        <v>7.4558405075799625E-2</v>
      </c>
      <c r="R20" s="20"/>
    </row>
    <row r="21" spans="1:18" x14ac:dyDescent="0.25">
      <c r="A21" s="27">
        <f t="shared" si="0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VLOOKUP(B21,[2]Brokers!$B$7:$H$61,7,0)</f>
        <v>3540488513.5100002</v>
      </c>
      <c r="H21" s="16">
        <v>0</v>
      </c>
      <c r="I21" s="16">
        <f>VLOOKUP(B21,[2]Brokers!$B$7:$M$61,12,0)</f>
        <v>254725490</v>
      </c>
      <c r="J21" s="16">
        <f>VLOOKUP(B21,[2]Brokers!$B$7:$R$61,17,0)</f>
        <v>50665350</v>
      </c>
      <c r="K21" s="16">
        <f>VLOOKUP(B21,[2]Brokers!$B$7:$W$61,22,0)</f>
        <v>85971850</v>
      </c>
      <c r="L21" s="16">
        <f>VLOOKUP(B21,[2]Brokers!$B$7:$AB$61,27,0)</f>
        <v>600000</v>
      </c>
      <c r="M21" s="24">
        <f>VLOOKUP(B21,[2]Brokers!$B$7:$AD$61,29,0)</f>
        <v>3932451203.5100002</v>
      </c>
      <c r="N21" s="24">
        <v>51128694387.770004</v>
      </c>
      <c r="O21" s="28">
        <f>N21/$N$71</f>
        <v>6.4411376920909355E-2</v>
      </c>
      <c r="R21" s="20"/>
    </row>
    <row r="22" spans="1:18" x14ac:dyDescent="0.25">
      <c r="A22" s="27">
        <f t="shared" si="0"/>
        <v>7</v>
      </c>
      <c r="B22" s="12" t="s">
        <v>104</v>
      </c>
      <c r="C22" s="13" t="s">
        <v>105</v>
      </c>
      <c r="D22" s="14" t="s">
        <v>14</v>
      </c>
      <c r="E22" s="14" t="s">
        <v>14</v>
      </c>
      <c r="F22" s="14"/>
      <c r="G22" s="16">
        <f>VLOOKUP(B22,[2]Brokers!$B$7:$H$61,7,0)</f>
        <v>350226090.88</v>
      </c>
      <c r="H22" s="16">
        <v>0</v>
      </c>
      <c r="I22" s="16">
        <f>VLOOKUP(B22,[2]Brokers!$B$7:$M$61,12,0)</f>
        <v>0</v>
      </c>
      <c r="J22" s="16">
        <f>VLOOKUP(B22,[2]Brokers!$B$7:$R$61,17,0)</f>
        <v>4628550</v>
      </c>
      <c r="K22" s="16">
        <f>VLOOKUP(B22,[2]Brokers!$B$7:$W$61,22,0)</f>
        <v>2860910</v>
      </c>
      <c r="L22" s="16">
        <f>VLOOKUP(B22,[2]Brokers!$B$7:$AB$61,27,0)</f>
        <v>0</v>
      </c>
      <c r="M22" s="24">
        <f>VLOOKUP(B22,[2]Brokers!$B$7:$AD$61,29,0)</f>
        <v>357715550.88</v>
      </c>
      <c r="N22" s="24">
        <v>21688963791.290001</v>
      </c>
      <c r="O22" s="28">
        <f>N22/$N$71</f>
        <v>2.7323522309986897E-2</v>
      </c>
      <c r="R22" s="20"/>
    </row>
    <row r="23" spans="1:18" x14ac:dyDescent="0.25">
      <c r="A23" s="27">
        <f t="shared" si="0"/>
        <v>8</v>
      </c>
      <c r="B23" s="12" t="s">
        <v>87</v>
      </c>
      <c r="C23" s="13" t="s">
        <v>125</v>
      </c>
      <c r="D23" s="14" t="s">
        <v>14</v>
      </c>
      <c r="E23" s="15"/>
      <c r="F23" s="15"/>
      <c r="G23" s="16">
        <f>VLOOKUP(B23,[2]Brokers!$B$7:$H$61,7,0)</f>
        <v>355293814.43000001</v>
      </c>
      <c r="H23" s="16">
        <v>0</v>
      </c>
      <c r="I23" s="16">
        <f>VLOOKUP(B23,[2]Brokers!$B$7:$M$61,12,0)</f>
        <v>0</v>
      </c>
      <c r="J23" s="16">
        <f>VLOOKUP(B23,[2]Brokers!$B$7:$R$61,17,0)</f>
        <v>83220450</v>
      </c>
      <c r="K23" s="16">
        <f>VLOOKUP(B23,[2]Brokers!$B$7:$W$61,22,0)</f>
        <v>155721060</v>
      </c>
      <c r="L23" s="16">
        <f>VLOOKUP(B23,[2]Brokers!$B$7:$AB$61,27,0)</f>
        <v>18800000</v>
      </c>
      <c r="M23" s="24">
        <f>VLOOKUP(B23,[2]Brokers!$B$7:$AD$61,29,0)</f>
        <v>613035324.43000007</v>
      </c>
      <c r="N23" s="24">
        <v>12667043951.139999</v>
      </c>
      <c r="O23" s="28">
        <f>N23/$N$71</f>
        <v>1.5957805146023196E-2</v>
      </c>
      <c r="R23" s="20"/>
    </row>
    <row r="24" spans="1:18" x14ac:dyDescent="0.25">
      <c r="A24" s="27">
        <f t="shared" si="0"/>
        <v>9</v>
      </c>
      <c r="B24" s="12" t="s">
        <v>111</v>
      </c>
      <c r="C24" s="13" t="s">
        <v>112</v>
      </c>
      <c r="D24" s="14" t="s">
        <v>14</v>
      </c>
      <c r="E24" s="15"/>
      <c r="F24" s="14" t="s">
        <v>14</v>
      </c>
      <c r="G24" s="16">
        <f>VLOOKUP(B24,[2]Brokers!$B$7:$H$61,7,0)</f>
        <v>77192394.900000006</v>
      </c>
      <c r="H24" s="16">
        <v>0</v>
      </c>
      <c r="I24" s="16">
        <f>VLOOKUP(B24,[2]Brokers!$B$7:$M$61,12,0)</f>
        <v>200864500</v>
      </c>
      <c r="J24" s="16">
        <f>VLOOKUP(B24,[2]Brokers!$B$7:$R$61,17,0)</f>
        <v>3918900150</v>
      </c>
      <c r="K24" s="16">
        <f>VLOOKUP(B24,[2]Brokers!$B$7:$W$61,22,0)</f>
        <v>13835500</v>
      </c>
      <c r="L24" s="16">
        <f>VLOOKUP(B24,[2]Brokers!$B$7:$AB$61,27,0)</f>
        <v>0</v>
      </c>
      <c r="M24" s="24">
        <f>VLOOKUP(B24,[2]Brokers!$B$7:$AD$61,29,0)</f>
        <v>4210792544.9000001</v>
      </c>
      <c r="N24" s="24">
        <v>7452095711.4200001</v>
      </c>
      <c r="O24" s="28">
        <f>N24/$N$71</f>
        <v>9.3880696831128516E-3</v>
      </c>
      <c r="R24" s="20"/>
    </row>
    <row r="25" spans="1:18" s="23" customFormat="1" x14ac:dyDescent="0.2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VLOOKUP(B25,[2]Brokers!$B$7:$H$61,7,0)</f>
        <v>0</v>
      </c>
      <c r="H25" s="16">
        <v>0</v>
      </c>
      <c r="I25" s="16">
        <f>VLOOKUP(B25,[2]Brokers!$B$7:$M$61,12,0)</f>
        <v>0</v>
      </c>
      <c r="J25" s="16">
        <f>VLOOKUP(B25,[2]Brokers!$B$7:$R$61,17,0)</f>
        <v>90000</v>
      </c>
      <c r="K25" s="16">
        <f>VLOOKUP(B25,[2]Brokers!$B$7:$W$61,22,0)</f>
        <v>1358644920</v>
      </c>
      <c r="L25" s="16">
        <f>VLOOKUP(B25,[2]Brokers!$B$7:$AB$61,27,0)</f>
        <v>0</v>
      </c>
      <c r="M25" s="24">
        <f>VLOOKUP(B25,[2]Brokers!$B$7:$AD$61,29,0)</f>
        <v>1358734920</v>
      </c>
      <c r="N25" s="24">
        <v>6951572922.8800001</v>
      </c>
      <c r="O25" s="28">
        <f>N25/$N$71</f>
        <v>8.7575164805287035E-3</v>
      </c>
      <c r="P25" s="24"/>
      <c r="R25" s="20"/>
    </row>
    <row r="26" spans="1:18" x14ac:dyDescent="0.25">
      <c r="A26" s="27">
        <f t="shared" si="0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 t="s">
        <v>14</v>
      </c>
      <c r="G26" s="16">
        <f>VLOOKUP(B26,[2]Brokers!$B$7:$H$61,7,0)</f>
        <v>304104693.98000002</v>
      </c>
      <c r="H26" s="16">
        <v>0</v>
      </c>
      <c r="I26" s="16">
        <f>VLOOKUP(B26,[2]Brokers!$B$7:$M$61,12,0)</f>
        <v>184000</v>
      </c>
      <c r="J26" s="16">
        <f>VLOOKUP(B26,[2]Brokers!$B$7:$R$61,17,0)</f>
        <v>16960650</v>
      </c>
      <c r="K26" s="16">
        <f>VLOOKUP(B26,[2]Brokers!$B$7:$W$61,22,0)</f>
        <v>48219520</v>
      </c>
      <c r="L26" s="16">
        <f>VLOOKUP(B26,[2]Brokers!$B$7:$AB$61,27,0)</f>
        <v>0</v>
      </c>
      <c r="M26" s="24">
        <f>VLOOKUP(B26,[2]Brokers!$B$7:$AD$61,29,0)</f>
        <v>369468863.98000002</v>
      </c>
      <c r="N26" s="24">
        <v>6807726159.5600014</v>
      </c>
      <c r="O26" s="28">
        <f>N26/$N$71</f>
        <v>8.5762998818652032E-3</v>
      </c>
      <c r="R26" s="20"/>
    </row>
    <row r="27" spans="1:18" x14ac:dyDescent="0.25">
      <c r="A27" s="27">
        <f t="shared" si="0"/>
        <v>12</v>
      </c>
      <c r="B27" s="12" t="s">
        <v>24</v>
      </c>
      <c r="C27" s="13" t="s">
        <v>117</v>
      </c>
      <c r="D27" s="14" t="s">
        <v>14</v>
      </c>
      <c r="E27" s="15" t="s">
        <v>14</v>
      </c>
      <c r="F27" s="15"/>
      <c r="G27" s="16">
        <f>VLOOKUP(B27,[2]Brokers!$B$7:$H$61,7,0)</f>
        <v>416035806.22000003</v>
      </c>
      <c r="H27" s="16">
        <v>0</v>
      </c>
      <c r="I27" s="16">
        <f>VLOOKUP(B27,[2]Brokers!$B$7:$M$61,12,0)</f>
        <v>22578000</v>
      </c>
      <c r="J27" s="16">
        <f>VLOOKUP(B27,[2]Brokers!$B$7:$R$61,17,0)</f>
        <v>50076600</v>
      </c>
      <c r="K27" s="16">
        <f>VLOOKUP(B27,[2]Brokers!$B$7:$W$61,22,0)</f>
        <v>70213540</v>
      </c>
      <c r="L27" s="16">
        <f>VLOOKUP(B27,[2]Brokers!$B$7:$AB$61,27,0)</f>
        <v>50200000</v>
      </c>
      <c r="M27" s="24">
        <f>VLOOKUP(B27,[2]Brokers!$B$7:$AD$61,29,0)</f>
        <v>609103946.22000003</v>
      </c>
      <c r="N27" s="24">
        <v>6067951367.6000004</v>
      </c>
      <c r="O27" s="28">
        <f>N27/$N$71</f>
        <v>7.644339589663398E-3</v>
      </c>
      <c r="R27" s="20"/>
    </row>
    <row r="28" spans="1:18" x14ac:dyDescent="0.25">
      <c r="A28" s="27">
        <f t="shared" si="0"/>
        <v>13</v>
      </c>
      <c r="B28" s="12" t="s">
        <v>85</v>
      </c>
      <c r="C28" s="13" t="s">
        <v>86</v>
      </c>
      <c r="D28" s="14" t="s">
        <v>14</v>
      </c>
      <c r="E28" s="15" t="s">
        <v>14</v>
      </c>
      <c r="F28" s="15" t="s">
        <v>14</v>
      </c>
      <c r="G28" s="16">
        <f>VLOOKUP(B28,[2]Brokers!$B$7:$H$61,7,0)</f>
        <v>558212069.96000004</v>
      </c>
      <c r="H28" s="16">
        <v>0</v>
      </c>
      <c r="I28" s="16">
        <f>VLOOKUP(B28,[2]Brokers!$B$7:$M$61,12,0)</f>
        <v>3366970</v>
      </c>
      <c r="J28" s="16">
        <f>VLOOKUP(B28,[2]Brokers!$B$7:$R$61,17,0)</f>
        <v>36710550</v>
      </c>
      <c r="K28" s="16">
        <f>VLOOKUP(B28,[2]Brokers!$B$7:$W$61,22,0)</f>
        <v>2075428250</v>
      </c>
      <c r="L28" s="16">
        <f>VLOOKUP(B28,[2]Brokers!$B$7:$AB$61,27,0)</f>
        <v>700000</v>
      </c>
      <c r="M28" s="24">
        <f>VLOOKUP(B28,[2]Brokers!$B$7:$AD$61,29,0)</f>
        <v>2674417839.96</v>
      </c>
      <c r="N28" s="24">
        <v>5832804805.1499996</v>
      </c>
      <c r="O28" s="28">
        <f>N28/$N$71</f>
        <v>7.3481044902346491E-3</v>
      </c>
      <c r="R28" s="20"/>
    </row>
    <row r="29" spans="1:18" x14ac:dyDescent="0.25">
      <c r="A29" s="27">
        <f t="shared" si="0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VLOOKUP(B29,[2]Brokers!$B$7:$H$61,7,0)</f>
        <v>91205440.859999999</v>
      </c>
      <c r="H29" s="16">
        <v>0</v>
      </c>
      <c r="I29" s="16">
        <f>VLOOKUP(B29,[2]Brokers!$B$7:$M$61,12,0)</f>
        <v>0</v>
      </c>
      <c r="J29" s="16">
        <f>VLOOKUP(B29,[2]Brokers!$B$7:$R$61,17,0)</f>
        <v>173276100</v>
      </c>
      <c r="K29" s="16">
        <f>VLOOKUP(B29,[2]Brokers!$B$7:$W$61,22,0)</f>
        <v>22907340</v>
      </c>
      <c r="L29" s="16">
        <f>VLOOKUP(B29,[2]Brokers!$B$7:$AB$61,27,0)</f>
        <v>5100000</v>
      </c>
      <c r="M29" s="24">
        <f>VLOOKUP(B29,[2]Brokers!$B$7:$AD$61,29,0)</f>
        <v>292488880.86000001</v>
      </c>
      <c r="N29" s="24">
        <v>2914411360.1500001</v>
      </c>
      <c r="O29" s="28">
        <f>N29/$N$71</f>
        <v>3.6715439513766409E-3</v>
      </c>
      <c r="R29" s="20"/>
    </row>
    <row r="30" spans="1:18" x14ac:dyDescent="0.25">
      <c r="A30" s="27">
        <f t="shared" si="0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VLOOKUP(B30,[2]Brokers!$B$7:$H$61,7,0)</f>
        <v>97345463.739999995</v>
      </c>
      <c r="H30" s="16">
        <v>0</v>
      </c>
      <c r="I30" s="16">
        <f>VLOOKUP(B30,[2]Brokers!$B$7:$M$61,12,0)</f>
        <v>72750000</v>
      </c>
      <c r="J30" s="16">
        <f>VLOOKUP(B30,[2]Brokers!$B$7:$R$61,17,0)</f>
        <v>5536500</v>
      </c>
      <c r="K30" s="16">
        <f>VLOOKUP(B30,[2]Brokers!$B$7:$W$61,22,0)</f>
        <v>46112630</v>
      </c>
      <c r="L30" s="16">
        <f>VLOOKUP(B30,[2]Brokers!$B$7:$AB$61,27,0)</f>
        <v>10000000</v>
      </c>
      <c r="M30" s="24">
        <f>VLOOKUP(B30,[2]Brokers!$B$7:$AD$61,29,0)</f>
        <v>231744593.74000001</v>
      </c>
      <c r="N30" s="24">
        <v>2274367339.1199999</v>
      </c>
      <c r="O30" s="28">
        <f>N30/$N$71</f>
        <v>2.8652234071462161E-3</v>
      </c>
      <c r="R30" s="20"/>
    </row>
    <row r="31" spans="1:18" x14ac:dyDescent="0.25">
      <c r="A31" s="27">
        <f t="shared" si="0"/>
        <v>16</v>
      </c>
      <c r="B31" s="12" t="s">
        <v>119</v>
      </c>
      <c r="C31" s="13" t="s">
        <v>118</v>
      </c>
      <c r="D31" s="14" t="s">
        <v>14</v>
      </c>
      <c r="E31" s="15"/>
      <c r="F31" s="15"/>
      <c r="G31" s="16">
        <f>VLOOKUP(B31,[2]Brokers!$B$7:$H$61,7,0)</f>
        <v>388437960.65999997</v>
      </c>
      <c r="H31" s="16">
        <v>0</v>
      </c>
      <c r="I31" s="16">
        <f>VLOOKUP(B31,[2]Brokers!$B$7:$M$61,12,0)</f>
        <v>3792400</v>
      </c>
      <c r="J31" s="16">
        <f>VLOOKUP(B31,[2]Brokers!$B$7:$R$61,17,0)</f>
        <v>1175345100</v>
      </c>
      <c r="K31" s="16">
        <f>VLOOKUP(B31,[2]Brokers!$B$7:$W$61,22,0)</f>
        <v>74255040</v>
      </c>
      <c r="L31" s="16">
        <f>VLOOKUP(B31,[2]Brokers!$B$7:$AB$61,27,0)</f>
        <v>67600000</v>
      </c>
      <c r="M31" s="24">
        <f>VLOOKUP(B31,[2]Brokers!$B$7:$AD$61,29,0)</f>
        <v>1709430500.6599998</v>
      </c>
      <c r="N31" s="24">
        <v>1790354757.8999999</v>
      </c>
      <c r="O31" s="28">
        <f>N31/$N$71</f>
        <v>2.2554695854080853E-3</v>
      </c>
      <c r="R31" s="20"/>
    </row>
    <row r="32" spans="1:18" x14ac:dyDescent="0.25">
      <c r="A32" s="27">
        <f t="shared" si="0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VLOOKUP(B32,[2]Brokers!$B$7:$H$61,7,0)</f>
        <v>129682134.13999999</v>
      </c>
      <c r="H32" s="16">
        <v>0</v>
      </c>
      <c r="I32" s="16">
        <f>VLOOKUP(B32,[2]Brokers!$B$7:$M$61,12,0)</f>
        <v>0</v>
      </c>
      <c r="J32" s="16">
        <f>VLOOKUP(B32,[2]Brokers!$B$7:$R$61,17,0)</f>
        <v>19768500</v>
      </c>
      <c r="K32" s="16">
        <f>VLOOKUP(B32,[2]Brokers!$B$7:$W$61,22,0)</f>
        <v>12597090</v>
      </c>
      <c r="L32" s="16">
        <f>VLOOKUP(B32,[2]Brokers!$B$7:$AB$61,27,0)</f>
        <v>0</v>
      </c>
      <c r="M32" s="24">
        <f>VLOOKUP(B32,[2]Brokers!$B$7:$AD$61,29,0)</f>
        <v>162047724.13999999</v>
      </c>
      <c r="N32" s="24">
        <v>1634884347.0300002</v>
      </c>
      <c r="O32" s="28">
        <f>N32/$N$71</f>
        <v>2.0596096411144254E-3</v>
      </c>
      <c r="R32" s="20"/>
    </row>
    <row r="33" spans="1:18" x14ac:dyDescent="0.25">
      <c r="A33" s="27">
        <f t="shared" si="0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VLOOKUP(B33,[2]Brokers!$B$7:$H$61,7,0)</f>
        <v>8159383.4100000001</v>
      </c>
      <c r="H33" s="16">
        <v>0</v>
      </c>
      <c r="I33" s="16">
        <f>VLOOKUP(B33,[2]Brokers!$B$7:$M$61,12,0)</f>
        <v>0</v>
      </c>
      <c r="J33" s="16">
        <f>VLOOKUP(B33,[2]Brokers!$B$7:$R$61,17,0)</f>
        <v>976800</v>
      </c>
      <c r="K33" s="16">
        <f>VLOOKUP(B33,[2]Brokers!$B$7:$W$61,22,0)</f>
        <v>590000</v>
      </c>
      <c r="L33" s="16">
        <f>VLOOKUP(B33,[2]Brokers!$B$7:$AB$61,27,0)</f>
        <v>0</v>
      </c>
      <c r="M33" s="24">
        <f>VLOOKUP(B33,[2]Brokers!$B$7:$AD$61,29,0)</f>
        <v>9726183.4100000001</v>
      </c>
      <c r="N33" s="24">
        <v>1584241547.48</v>
      </c>
      <c r="O33" s="28">
        <f>N33/$N$71</f>
        <v>1.9958103892617246E-3</v>
      </c>
      <c r="R33" s="20"/>
    </row>
    <row r="34" spans="1:18" x14ac:dyDescent="0.25">
      <c r="A34" s="27">
        <f t="shared" si="0"/>
        <v>19</v>
      </c>
      <c r="B34" s="12" t="s">
        <v>42</v>
      </c>
      <c r="C34" s="13" t="s">
        <v>127</v>
      </c>
      <c r="D34" s="14" t="s">
        <v>14</v>
      </c>
      <c r="E34" s="15"/>
      <c r="F34" s="15"/>
      <c r="G34" s="16">
        <f>VLOOKUP(B34,[2]Brokers!$B$7:$H$61,7,0)</f>
        <v>17001619.899999999</v>
      </c>
      <c r="H34" s="16">
        <v>0</v>
      </c>
      <c r="I34" s="16">
        <f>VLOOKUP(B34,[2]Brokers!$B$7:$M$61,12,0)</f>
        <v>0</v>
      </c>
      <c r="J34" s="16">
        <f>VLOOKUP(B34,[2]Brokers!$B$7:$R$61,17,0)</f>
        <v>168000</v>
      </c>
      <c r="K34" s="16">
        <f>VLOOKUP(B34,[2]Brokers!$B$7:$W$61,22,0)</f>
        <v>4449780</v>
      </c>
      <c r="L34" s="16">
        <f>VLOOKUP(B34,[2]Brokers!$B$7:$AB$61,27,0)</f>
        <v>0</v>
      </c>
      <c r="M34" s="24">
        <f>VLOOKUP(B34,[2]Brokers!$B$7:$AD$61,29,0)</f>
        <v>21619399.899999999</v>
      </c>
      <c r="N34" s="24">
        <v>1431061472.4400001</v>
      </c>
      <c r="O34" s="28">
        <f>N34/$N$71</f>
        <v>1.8028357853075367E-3</v>
      </c>
      <c r="R34" s="20"/>
    </row>
    <row r="35" spans="1:18" x14ac:dyDescent="0.25">
      <c r="A35" s="27">
        <f t="shared" si="0"/>
        <v>20</v>
      </c>
      <c r="B35" s="12" t="s">
        <v>29</v>
      </c>
      <c r="C35" s="13" t="s">
        <v>30</v>
      </c>
      <c r="D35" s="14" t="s">
        <v>14</v>
      </c>
      <c r="E35" s="15" t="s">
        <v>126</v>
      </c>
      <c r="F35" s="15"/>
      <c r="G35" s="16">
        <f>VLOOKUP(B35,[2]Brokers!$B$7:$H$61,7,0)</f>
        <v>136304172.75999999</v>
      </c>
      <c r="H35" s="16">
        <v>0</v>
      </c>
      <c r="I35" s="16">
        <f>VLOOKUP(B35,[2]Brokers!$B$7:$M$61,12,0)</f>
        <v>0</v>
      </c>
      <c r="J35" s="16">
        <f>VLOOKUP(B35,[2]Brokers!$B$7:$R$61,17,0)</f>
        <v>6031500</v>
      </c>
      <c r="K35" s="16">
        <f>VLOOKUP(B35,[2]Brokers!$B$7:$W$61,22,0)</f>
        <v>23558700</v>
      </c>
      <c r="L35" s="16">
        <f>VLOOKUP(B35,[2]Brokers!$B$7:$AB$61,27,0)</f>
        <v>0</v>
      </c>
      <c r="M35" s="24">
        <f>VLOOKUP(B35,[2]Brokers!$B$7:$AD$61,29,0)</f>
        <v>165894372.75999999</v>
      </c>
      <c r="N35" s="24">
        <v>1115186074.4499998</v>
      </c>
      <c r="O35" s="28">
        <f>N35/$N$71</f>
        <v>1.4048993708615045E-3</v>
      </c>
      <c r="R35" s="20"/>
    </row>
    <row r="36" spans="1:18" x14ac:dyDescent="0.25">
      <c r="A36" s="27">
        <f t="shared" si="0"/>
        <v>21</v>
      </c>
      <c r="B36" s="12" t="s">
        <v>55</v>
      </c>
      <c r="C36" s="13" t="s">
        <v>56</v>
      </c>
      <c r="D36" s="14" t="s">
        <v>14</v>
      </c>
      <c r="E36" s="15"/>
      <c r="F36" s="15"/>
      <c r="G36" s="16">
        <f>VLOOKUP(B36,[2]Brokers!$B$7:$H$61,7,0)</f>
        <v>15158449.210000001</v>
      </c>
      <c r="H36" s="16">
        <v>0</v>
      </c>
      <c r="I36" s="16">
        <f>VLOOKUP(B36,[2]Brokers!$B$7:$M$61,12,0)</f>
        <v>0</v>
      </c>
      <c r="J36" s="16">
        <f>VLOOKUP(B36,[2]Brokers!$B$7:$R$61,17,0)</f>
        <v>546150</v>
      </c>
      <c r="K36" s="16">
        <f>VLOOKUP(B36,[2]Brokers!$B$7:$W$61,22,0)</f>
        <v>14056160</v>
      </c>
      <c r="L36" s="16">
        <f>VLOOKUP(B36,[2]Brokers!$B$7:$AB$61,27,0)</f>
        <v>0</v>
      </c>
      <c r="M36" s="24">
        <f>VLOOKUP(B36,[2]Brokers!$B$7:$AD$61,29,0)</f>
        <v>29760759.210000001</v>
      </c>
      <c r="N36" s="24">
        <v>1098723222.97</v>
      </c>
      <c r="O36" s="28">
        <f>N36/$N$71</f>
        <v>1.384159648391203E-3</v>
      </c>
      <c r="R36" s="20"/>
    </row>
    <row r="37" spans="1:18" x14ac:dyDescent="0.25">
      <c r="A37" s="27">
        <f t="shared" si="0"/>
        <v>22</v>
      </c>
      <c r="B37" s="12" t="s">
        <v>79</v>
      </c>
      <c r="C37" s="13" t="s">
        <v>80</v>
      </c>
      <c r="D37" s="14" t="s">
        <v>14</v>
      </c>
      <c r="E37" s="15"/>
      <c r="F37" s="15"/>
      <c r="G37" s="16">
        <f>VLOOKUP(B37,[2]Brokers!$B$7:$H$61,7,0)</f>
        <v>42707380.560000002</v>
      </c>
      <c r="H37" s="16">
        <v>0</v>
      </c>
      <c r="I37" s="16">
        <f>VLOOKUP(B37,[2]Brokers!$B$7:$M$61,12,0)</f>
        <v>127942950</v>
      </c>
      <c r="J37" s="16">
        <f>VLOOKUP(B37,[2]Brokers!$B$7:$R$61,17,0)</f>
        <v>3018600</v>
      </c>
      <c r="K37" s="16">
        <f>VLOOKUP(B37,[2]Brokers!$B$7:$W$61,22,0)</f>
        <v>25590070</v>
      </c>
      <c r="L37" s="16">
        <f>VLOOKUP(B37,[2]Brokers!$B$7:$AB$61,27,0)</f>
        <v>0</v>
      </c>
      <c r="M37" s="24">
        <f>VLOOKUP(B37,[2]Brokers!$B$7:$AD$61,29,0)</f>
        <v>199259000.56</v>
      </c>
      <c r="N37" s="24">
        <v>938768883.02999997</v>
      </c>
      <c r="O37" s="28">
        <f>N37/$N$71</f>
        <v>1.1826508986885105E-3</v>
      </c>
      <c r="R37" s="20"/>
    </row>
    <row r="38" spans="1:18" x14ac:dyDescent="0.25">
      <c r="A38" s="27">
        <f t="shared" si="0"/>
        <v>23</v>
      </c>
      <c r="B38" s="12" t="s">
        <v>53</v>
      </c>
      <c r="C38" s="13" t="s">
        <v>54</v>
      </c>
      <c r="D38" s="14" t="s">
        <v>14</v>
      </c>
      <c r="E38" s="15" t="s">
        <v>14</v>
      </c>
      <c r="F38" s="15"/>
      <c r="G38" s="16">
        <f>VLOOKUP(B38,[2]Brokers!$B$7:$H$61,7,0)</f>
        <v>1670720</v>
      </c>
      <c r="H38" s="16">
        <v>0</v>
      </c>
      <c r="I38" s="16">
        <f>VLOOKUP(B38,[2]Brokers!$B$7:$M$61,12,0)</f>
        <v>0</v>
      </c>
      <c r="J38" s="16">
        <f>VLOOKUP(B38,[2]Brokers!$B$7:$R$61,17,0)</f>
        <v>39750</v>
      </c>
      <c r="K38" s="16">
        <f>VLOOKUP(B38,[2]Brokers!$B$7:$W$61,22,0)</f>
        <v>1354640</v>
      </c>
      <c r="L38" s="16">
        <f>VLOOKUP(B38,[2]Brokers!$B$7:$AB$61,27,0)</f>
        <v>0</v>
      </c>
      <c r="M38" s="24">
        <f>VLOOKUP(B38,[2]Brokers!$B$7:$AD$61,29,0)</f>
        <v>3065110</v>
      </c>
      <c r="N38" s="24">
        <v>730798110.01999998</v>
      </c>
      <c r="O38" s="28">
        <f>N38/$N$71</f>
        <v>9.2065156525581002E-4</v>
      </c>
      <c r="R38" s="20"/>
    </row>
    <row r="39" spans="1:18" x14ac:dyDescent="0.25">
      <c r="A39" s="27">
        <f t="shared" si="0"/>
        <v>24</v>
      </c>
      <c r="B39" s="12" t="s">
        <v>101</v>
      </c>
      <c r="C39" s="13" t="s">
        <v>100</v>
      </c>
      <c r="D39" s="14" t="s">
        <v>14</v>
      </c>
      <c r="E39" s="15"/>
      <c r="F39" s="15"/>
      <c r="G39" s="16">
        <f>VLOOKUP(B39,[2]Brokers!$B$7:$H$61,7,0)</f>
        <v>0</v>
      </c>
      <c r="H39" s="16">
        <v>0</v>
      </c>
      <c r="I39" s="16">
        <f>VLOOKUP(B39,[2]Brokers!$B$7:$M$61,12,0)</f>
        <v>0</v>
      </c>
      <c r="J39" s="16">
        <f>VLOOKUP(B39,[2]Brokers!$B$7:$R$61,17,0)</f>
        <v>0</v>
      </c>
      <c r="K39" s="16">
        <f>VLOOKUP(B39,[2]Brokers!$B$7:$W$61,22,0)</f>
        <v>0</v>
      </c>
      <c r="L39" s="16">
        <f>VLOOKUP(B39,[2]Brokers!$B$7:$AB$61,27,0)</f>
        <v>0</v>
      </c>
      <c r="M39" s="24">
        <f>VLOOKUP(B39,[2]Brokers!$B$7:$AD$61,29,0)</f>
        <v>0</v>
      </c>
      <c r="N39" s="24">
        <v>691129434</v>
      </c>
      <c r="O39" s="28">
        <f>N39/$N$71</f>
        <v>8.7067739568873334E-4</v>
      </c>
      <c r="P39" s="1"/>
      <c r="R39" s="20"/>
    </row>
    <row r="40" spans="1:18" x14ac:dyDescent="0.25">
      <c r="A40" s="27">
        <f t="shared" si="0"/>
        <v>25</v>
      </c>
      <c r="B40" s="12" t="s">
        <v>77</v>
      </c>
      <c r="C40" s="13" t="s">
        <v>78</v>
      </c>
      <c r="D40" s="14" t="s">
        <v>14</v>
      </c>
      <c r="E40" s="15" t="s">
        <v>14</v>
      </c>
      <c r="F40" s="15"/>
      <c r="G40" s="16">
        <f>VLOOKUP(B40,[2]Brokers!$B$7:$H$61,7,0)</f>
        <v>14819939</v>
      </c>
      <c r="H40" s="16">
        <v>0</v>
      </c>
      <c r="I40" s="16">
        <f>VLOOKUP(B40,[2]Brokers!$B$7:$M$61,12,0)</f>
        <v>4000000</v>
      </c>
      <c r="J40" s="16">
        <f>VLOOKUP(B40,[2]Brokers!$B$7:$R$61,17,0)</f>
        <v>976800</v>
      </c>
      <c r="K40" s="16">
        <f>VLOOKUP(B40,[2]Brokers!$B$7:$W$61,22,0)</f>
        <v>850780</v>
      </c>
      <c r="L40" s="16">
        <f>VLOOKUP(B40,[2]Brokers!$B$7:$AB$61,27,0)</f>
        <v>0</v>
      </c>
      <c r="M40" s="24">
        <f>VLOOKUP(B40,[2]Brokers!$B$7:$AD$61,29,0)</f>
        <v>20647519</v>
      </c>
      <c r="N40" s="24">
        <v>653535124.87999988</v>
      </c>
      <c r="O40" s="28">
        <f>N40/$N$71</f>
        <v>8.233164911359128E-4</v>
      </c>
      <c r="R40" s="20"/>
    </row>
    <row r="41" spans="1:18" x14ac:dyDescent="0.25">
      <c r="A41" s="27">
        <f t="shared" si="0"/>
        <v>26</v>
      </c>
      <c r="B41" s="12" t="s">
        <v>75</v>
      </c>
      <c r="C41" s="13" t="s">
        <v>76</v>
      </c>
      <c r="D41" s="14" t="s">
        <v>14</v>
      </c>
      <c r="E41" s="15"/>
      <c r="F41" s="15"/>
      <c r="G41" s="16">
        <f>VLOOKUP(B41,[2]Brokers!$B$7:$H$61,7,0)</f>
        <v>0</v>
      </c>
      <c r="H41" s="16">
        <v>0</v>
      </c>
      <c r="I41" s="16">
        <f>VLOOKUP(B41,[2]Brokers!$B$7:$M$61,12,0)</f>
        <v>0</v>
      </c>
      <c r="J41" s="16">
        <f>VLOOKUP(B41,[2]Brokers!$B$7:$R$61,17,0)</f>
        <v>0</v>
      </c>
      <c r="K41" s="16">
        <f>VLOOKUP(B41,[2]Brokers!$B$7:$W$61,22,0)</f>
        <v>0</v>
      </c>
      <c r="L41" s="16">
        <f>VLOOKUP(B41,[2]Brokers!$B$7:$AB$61,27,0)</f>
        <v>0</v>
      </c>
      <c r="M41" s="24">
        <f>VLOOKUP(B41,[2]Brokers!$B$7:$AD$61,29,0)</f>
        <v>0</v>
      </c>
      <c r="N41" s="24">
        <v>636605249.4799999</v>
      </c>
      <c r="O41" s="28">
        <f>N41/$N$71</f>
        <v>8.0198841697577401E-4</v>
      </c>
      <c r="R41" s="20"/>
    </row>
    <row r="42" spans="1:18" x14ac:dyDescent="0.25">
      <c r="A42" s="27">
        <f t="shared" si="0"/>
        <v>27</v>
      </c>
      <c r="B42" s="12" t="s">
        <v>43</v>
      </c>
      <c r="C42" s="13" t="s">
        <v>44</v>
      </c>
      <c r="D42" s="14" t="s">
        <v>14</v>
      </c>
      <c r="E42" s="15"/>
      <c r="F42" s="15"/>
      <c r="G42" s="16">
        <f>VLOOKUP(B42,[2]Brokers!$B$7:$H$61,7,0)</f>
        <v>27982360</v>
      </c>
      <c r="H42" s="16">
        <v>0</v>
      </c>
      <c r="I42" s="16">
        <f>VLOOKUP(B42,[2]Brokers!$B$7:$M$61,12,0)</f>
        <v>0</v>
      </c>
      <c r="J42" s="16">
        <f>VLOOKUP(B42,[2]Brokers!$B$7:$R$61,17,0)</f>
        <v>9080250</v>
      </c>
      <c r="K42" s="16">
        <f>VLOOKUP(B42,[2]Brokers!$B$7:$W$61,22,0)</f>
        <v>27781330</v>
      </c>
      <c r="L42" s="16">
        <f>VLOOKUP(B42,[2]Brokers!$B$7:$AB$61,27,0)</f>
        <v>300000</v>
      </c>
      <c r="M42" s="24">
        <f>VLOOKUP(B42,[2]Brokers!$B$7:$AD$61,29,0)</f>
        <v>65143940</v>
      </c>
      <c r="N42" s="24">
        <v>449681062.08000004</v>
      </c>
      <c r="O42" s="28">
        <f>N42/$N$71</f>
        <v>5.665033447589473E-4</v>
      </c>
      <c r="R42" s="20"/>
    </row>
    <row r="43" spans="1:18" x14ac:dyDescent="0.25">
      <c r="A43" s="27">
        <f t="shared" si="0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VLOOKUP(B43,[2]Brokers!$B$7:$H$61,7,0)</f>
        <v>40910535.420000002</v>
      </c>
      <c r="H43" s="16">
        <v>0</v>
      </c>
      <c r="I43" s="16">
        <f>VLOOKUP(B43,[2]Brokers!$B$7:$M$61,12,0)</f>
        <v>0</v>
      </c>
      <c r="J43" s="16">
        <f>VLOOKUP(B43,[2]Brokers!$B$7:$R$61,17,0)</f>
        <v>9954450</v>
      </c>
      <c r="K43" s="16">
        <f>VLOOKUP(B43,[2]Brokers!$B$7:$W$61,22,0)</f>
        <v>22255980</v>
      </c>
      <c r="L43" s="16">
        <f>VLOOKUP(B43,[2]Brokers!$B$7:$AB$61,27,0)</f>
        <v>0</v>
      </c>
      <c r="M43" s="24">
        <f>VLOOKUP(B43,[2]Brokers!$B$7:$AD$61,29,0)</f>
        <v>73120965.420000002</v>
      </c>
      <c r="N43" s="24">
        <v>370891942.58000004</v>
      </c>
      <c r="O43" s="28">
        <f>N43/$N$71</f>
        <v>4.6724566305692846E-4</v>
      </c>
      <c r="R43" s="20"/>
    </row>
    <row r="44" spans="1:18" x14ac:dyDescent="0.25">
      <c r="A44" s="27">
        <f t="shared" si="0"/>
        <v>29</v>
      </c>
      <c r="B44" s="12" t="s">
        <v>83</v>
      </c>
      <c r="C44" s="13" t="s">
        <v>84</v>
      </c>
      <c r="D44" s="14" t="s">
        <v>14</v>
      </c>
      <c r="E44" s="15"/>
      <c r="F44" s="15"/>
      <c r="G44" s="16">
        <f>VLOOKUP(B44,[2]Brokers!$B$7:$H$61,7,0)</f>
        <v>0</v>
      </c>
      <c r="H44" s="16">
        <v>0</v>
      </c>
      <c r="I44" s="16">
        <f>VLOOKUP(B44,[2]Brokers!$B$7:$M$61,12,0)</f>
        <v>0</v>
      </c>
      <c r="J44" s="16">
        <f>VLOOKUP(B44,[2]Brokers!$B$7:$R$61,17,0)</f>
        <v>0</v>
      </c>
      <c r="K44" s="16">
        <f>VLOOKUP(B44,[2]Brokers!$B$7:$W$61,22,0)</f>
        <v>0</v>
      </c>
      <c r="L44" s="16">
        <f>VLOOKUP(B44,[2]Brokers!$B$7:$AB$61,27,0)</f>
        <v>0</v>
      </c>
      <c r="M44" s="24">
        <f>VLOOKUP(B44,[2]Brokers!$B$7:$AD$61,29,0)</f>
        <v>0</v>
      </c>
      <c r="N44" s="24">
        <v>351751912.07000005</v>
      </c>
      <c r="O44" s="28">
        <f>N44/$N$71</f>
        <v>4.4313325936229766E-4</v>
      </c>
      <c r="R44" s="20"/>
    </row>
    <row r="45" spans="1:18" x14ac:dyDescent="0.25">
      <c r="A45" s="27">
        <f t="shared" si="0"/>
        <v>30</v>
      </c>
      <c r="B45" s="12" t="s">
        <v>51</v>
      </c>
      <c r="C45" s="13" t="s">
        <v>52</v>
      </c>
      <c r="D45" s="14" t="s">
        <v>14</v>
      </c>
      <c r="E45" s="15"/>
      <c r="F45" s="15"/>
      <c r="G45" s="16">
        <f>VLOOKUP(B45,[2]Brokers!$B$7:$H$61,7,0)</f>
        <v>33684528.980000004</v>
      </c>
      <c r="H45" s="16">
        <v>0</v>
      </c>
      <c r="I45" s="16">
        <f>VLOOKUP(B45,[2]Brokers!$B$7:$M$61,12,0)</f>
        <v>0</v>
      </c>
      <c r="J45" s="16">
        <f>VLOOKUP(B45,[2]Brokers!$B$7:$R$61,17,0)</f>
        <v>8581350</v>
      </c>
      <c r="K45" s="16">
        <f>VLOOKUP(B45,[2]Brokers!$B$7:$W$61,22,0)</f>
        <v>4947150</v>
      </c>
      <c r="L45" s="16">
        <f>VLOOKUP(B45,[2]Brokers!$B$7:$AB$61,27,0)</f>
        <v>0</v>
      </c>
      <c r="M45" s="24">
        <f>VLOOKUP(B45,[2]Brokers!$B$7:$AD$61,29,0)</f>
        <v>47213028.980000004</v>
      </c>
      <c r="N45" s="24">
        <v>331440457.56</v>
      </c>
      <c r="O45" s="28">
        <f>N45/$N$71</f>
        <v>4.1754510836565381E-4</v>
      </c>
      <c r="R45" s="20"/>
    </row>
    <row r="46" spans="1:18" x14ac:dyDescent="0.25">
      <c r="A46" s="27">
        <f t="shared" si="0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VLOOKUP(B46,[2]Brokers!$B$7:$H$61,7,0)</f>
        <v>3605514</v>
      </c>
      <c r="H46" s="16">
        <v>0</v>
      </c>
      <c r="I46" s="16">
        <f>VLOOKUP(B46,[2]Brokers!$B$7:$M$61,12,0)</f>
        <v>0</v>
      </c>
      <c r="J46" s="16">
        <f>VLOOKUP(B46,[2]Brokers!$B$7:$R$61,17,0)</f>
        <v>1430100</v>
      </c>
      <c r="K46" s="16">
        <f>VLOOKUP(B46,[2]Brokers!$B$7:$W$61,22,0)</f>
        <v>10431790</v>
      </c>
      <c r="L46" s="16">
        <f>VLOOKUP(B46,[2]Brokers!$B$7:$AB$61,27,0)</f>
        <v>1500000</v>
      </c>
      <c r="M46" s="24">
        <f>VLOOKUP(B46,[2]Brokers!$B$7:$AD$61,29,0)</f>
        <v>16967404</v>
      </c>
      <c r="N46" s="24">
        <v>213244906.14999998</v>
      </c>
      <c r="O46" s="28">
        <f>N46/$N$71</f>
        <v>2.6864362939369525E-4</v>
      </c>
      <c r="R46" s="20"/>
    </row>
    <row r="47" spans="1:18" x14ac:dyDescent="0.25">
      <c r="A47" s="27">
        <f t="shared" si="0"/>
        <v>32</v>
      </c>
      <c r="B47" s="12" t="s">
        <v>88</v>
      </c>
      <c r="C47" s="13" t="s">
        <v>89</v>
      </c>
      <c r="D47" s="14" t="s">
        <v>14</v>
      </c>
      <c r="E47" s="15" t="s">
        <v>14</v>
      </c>
      <c r="F47" s="15" t="s">
        <v>14</v>
      </c>
      <c r="G47" s="16">
        <f>VLOOKUP(B47,[2]Brokers!$B$7:$H$61,7,0)</f>
        <v>0</v>
      </c>
      <c r="H47" s="16">
        <v>0</v>
      </c>
      <c r="I47" s="16">
        <f>VLOOKUP(B47,[2]Brokers!$B$7:$M$61,12,0)</f>
        <v>0</v>
      </c>
      <c r="J47" s="16">
        <f>VLOOKUP(B47,[2]Brokers!$B$7:$R$61,17,0)</f>
        <v>150000</v>
      </c>
      <c r="K47" s="16">
        <f>VLOOKUP(B47,[2]Brokers!$B$7:$W$61,22,0)</f>
        <v>0</v>
      </c>
      <c r="L47" s="16">
        <f>VLOOKUP(B47,[2]Brokers!$B$7:$AB$61,27,0)</f>
        <v>0</v>
      </c>
      <c r="M47" s="24">
        <f>VLOOKUP(B47,[2]Brokers!$B$7:$AD$61,29,0)</f>
        <v>150000</v>
      </c>
      <c r="N47" s="24">
        <v>201524229.59999999</v>
      </c>
      <c r="O47" s="28">
        <f>N47/$N$71</f>
        <v>2.5387804767739981E-4</v>
      </c>
      <c r="R47" s="20"/>
    </row>
    <row r="48" spans="1:18" x14ac:dyDescent="0.25">
      <c r="A48" s="27">
        <f t="shared" si="0"/>
        <v>33</v>
      </c>
      <c r="B48" s="12" t="s">
        <v>65</v>
      </c>
      <c r="C48" s="13" t="s">
        <v>66</v>
      </c>
      <c r="D48" s="14" t="s">
        <v>14</v>
      </c>
      <c r="E48" s="15"/>
      <c r="F48" s="15"/>
      <c r="G48" s="16">
        <f>VLOOKUP(B48,[2]Brokers!$B$7:$H$61,7,0)</f>
        <v>5518267.2999999998</v>
      </c>
      <c r="H48" s="16">
        <v>0</v>
      </c>
      <c r="I48" s="16">
        <f>VLOOKUP(B48,[2]Brokers!$B$7:$M$61,12,0)</f>
        <v>0</v>
      </c>
      <c r="J48" s="16">
        <f>VLOOKUP(B48,[2]Brokers!$B$7:$R$61,17,0)</f>
        <v>8140200</v>
      </c>
      <c r="K48" s="16">
        <f>VLOOKUP(B48,[2]Brokers!$B$7:$W$61,22,0)</f>
        <v>15842680</v>
      </c>
      <c r="L48" s="16">
        <f>VLOOKUP(B48,[2]Brokers!$B$7:$AB$61,27,0)</f>
        <v>0</v>
      </c>
      <c r="M48" s="24">
        <f>VLOOKUP(B48,[2]Brokers!$B$7:$AD$61,29,0)</f>
        <v>29501147.300000001</v>
      </c>
      <c r="N48" s="24">
        <v>172643610.36000001</v>
      </c>
      <c r="O48" s="28">
        <f>N48/$N$71</f>
        <v>2.1749455551410541E-4</v>
      </c>
      <c r="R48" s="20"/>
    </row>
    <row r="49" spans="1:18" x14ac:dyDescent="0.25">
      <c r="A49" s="27">
        <f t="shared" si="0"/>
        <v>34</v>
      </c>
      <c r="B49" s="12" t="s">
        <v>95</v>
      </c>
      <c r="C49" s="13" t="s">
        <v>96</v>
      </c>
      <c r="D49" s="14" t="s">
        <v>14</v>
      </c>
      <c r="E49" s="15"/>
      <c r="F49" s="15"/>
      <c r="G49" s="16">
        <f>VLOOKUP(B49,[2]Brokers!$B$7:$H$61,7,0)</f>
        <v>1349450</v>
      </c>
      <c r="H49" s="16">
        <v>0</v>
      </c>
      <c r="I49" s="16">
        <f>VLOOKUP(B49,[2]Brokers!$B$7:$M$61,12,0)</f>
        <v>0</v>
      </c>
      <c r="J49" s="16">
        <f>VLOOKUP(B49,[2]Brokers!$B$7:$R$61,17,0)</f>
        <v>2393250</v>
      </c>
      <c r="K49" s="16">
        <f>VLOOKUP(B49,[2]Brokers!$B$7:$W$61,22,0)</f>
        <v>5910620</v>
      </c>
      <c r="L49" s="16">
        <f>VLOOKUP(B49,[2]Brokers!$B$7:$AB$61,27,0)</f>
        <v>0</v>
      </c>
      <c r="M49" s="24">
        <f>VLOOKUP(B49,[2]Brokers!$B$7:$AD$61,29,0)</f>
        <v>9653320</v>
      </c>
      <c r="N49" s="24">
        <v>151562364.93000001</v>
      </c>
      <c r="O49" s="28">
        <f>N49/$N$71</f>
        <v>1.9093663023137547E-4</v>
      </c>
      <c r="R49" s="20"/>
    </row>
    <row r="50" spans="1:18" x14ac:dyDescent="0.25">
      <c r="A50" s="27">
        <f t="shared" si="0"/>
        <v>35</v>
      </c>
      <c r="B50" s="12" t="s">
        <v>71</v>
      </c>
      <c r="C50" s="13" t="s">
        <v>72</v>
      </c>
      <c r="D50" s="14" t="s">
        <v>14</v>
      </c>
      <c r="E50" s="15"/>
      <c r="F50" s="15"/>
      <c r="G50" s="16">
        <f>VLOOKUP(B50,[2]Brokers!$B$7:$H$61,7,0)</f>
        <v>1626519</v>
      </c>
      <c r="H50" s="16">
        <v>0</v>
      </c>
      <c r="I50" s="16">
        <f>VLOOKUP(B50,[2]Brokers!$B$7:$M$61,12,0)</f>
        <v>0</v>
      </c>
      <c r="J50" s="16">
        <f>VLOOKUP(B50,[2]Brokers!$B$7:$R$61,17,0)</f>
        <v>0</v>
      </c>
      <c r="K50" s="16">
        <f>VLOOKUP(B50,[2]Brokers!$B$7:$W$61,22,0)</f>
        <v>0</v>
      </c>
      <c r="L50" s="16">
        <f>VLOOKUP(B50,[2]Brokers!$B$7:$AB$61,27,0)</f>
        <v>0</v>
      </c>
      <c r="M50" s="24">
        <f>VLOOKUP(B50,[2]Brokers!$B$7:$AD$61,29,0)</f>
        <v>1626519</v>
      </c>
      <c r="N50" s="24">
        <v>139094061.85999998</v>
      </c>
      <c r="O50" s="28">
        <f>N50/$N$71</f>
        <v>1.752291967007042E-4</v>
      </c>
      <c r="R50" s="20"/>
    </row>
    <row r="51" spans="1:18" x14ac:dyDescent="0.25">
      <c r="A51" s="27">
        <f t="shared" si="0"/>
        <v>36</v>
      </c>
      <c r="B51" s="12" t="s">
        <v>17</v>
      </c>
      <c r="C51" s="13" t="s">
        <v>18</v>
      </c>
      <c r="D51" s="14" t="s">
        <v>14</v>
      </c>
      <c r="E51" s="14" t="s">
        <v>14</v>
      </c>
      <c r="F51" s="15" t="s">
        <v>14</v>
      </c>
      <c r="G51" s="16">
        <f>VLOOKUP(B51,[2]Brokers!$B$7:$H$61,7,0)</f>
        <v>4185068.91</v>
      </c>
      <c r="H51" s="16">
        <v>0</v>
      </c>
      <c r="I51" s="16">
        <f>VLOOKUP(B51,[2]Brokers!$B$7:$M$61,12,0)</f>
        <v>0</v>
      </c>
      <c r="J51" s="16">
        <f>VLOOKUP(B51,[2]Brokers!$B$7:$R$61,17,0)</f>
        <v>0</v>
      </c>
      <c r="K51" s="16">
        <f>VLOOKUP(B51,[2]Brokers!$B$7:$W$61,22,0)</f>
        <v>1653770</v>
      </c>
      <c r="L51" s="16">
        <f>VLOOKUP(B51,[2]Brokers!$B$7:$AB$61,27,0)</f>
        <v>0</v>
      </c>
      <c r="M51" s="24">
        <f>VLOOKUP(B51,[2]Brokers!$B$7:$AD$61,29,0)</f>
        <v>5838838.9100000001</v>
      </c>
      <c r="N51" s="24">
        <v>138358661.13999999</v>
      </c>
      <c r="O51" s="28">
        <f>N51/$N$71</f>
        <v>1.7430274681711088E-4</v>
      </c>
      <c r="R51" s="20"/>
    </row>
    <row r="52" spans="1:18" x14ac:dyDescent="0.25">
      <c r="A52" s="27">
        <f t="shared" si="0"/>
        <v>37</v>
      </c>
      <c r="B52" s="12" t="s">
        <v>61</v>
      </c>
      <c r="C52" s="13" t="s">
        <v>62</v>
      </c>
      <c r="D52" s="14" t="s">
        <v>14</v>
      </c>
      <c r="E52" s="15"/>
      <c r="F52" s="15"/>
      <c r="G52" s="16">
        <f>VLOOKUP(B52,[2]Brokers!$B$7:$H$61,7,0)</f>
        <v>7360432</v>
      </c>
      <c r="H52" s="16">
        <v>0</v>
      </c>
      <c r="I52" s="16">
        <f>VLOOKUP(B52,[2]Brokers!$B$7:$M$61,12,0)</f>
        <v>0</v>
      </c>
      <c r="J52" s="16">
        <f>VLOOKUP(B52,[2]Brokers!$B$7:$R$61,17,0)</f>
        <v>7880100</v>
      </c>
      <c r="K52" s="16">
        <f>VLOOKUP(B52,[2]Brokers!$B$7:$W$61,22,0)</f>
        <v>12038950</v>
      </c>
      <c r="L52" s="16">
        <f>VLOOKUP(B52,[2]Brokers!$B$7:$AB$61,27,0)</f>
        <v>0</v>
      </c>
      <c r="M52" s="24">
        <f>VLOOKUP(B52,[2]Brokers!$B$7:$AD$61,29,0)</f>
        <v>27279482</v>
      </c>
      <c r="N52" s="24">
        <v>127483429.98999999</v>
      </c>
      <c r="O52" s="28">
        <f>N52/$N$71</f>
        <v>1.6060224808362041E-4</v>
      </c>
      <c r="R52" s="20"/>
    </row>
    <row r="53" spans="1:18" x14ac:dyDescent="0.25">
      <c r="A53" s="27">
        <f t="shared" si="0"/>
        <v>38</v>
      </c>
      <c r="B53" s="12" t="s">
        <v>45</v>
      </c>
      <c r="C53" s="13" t="s">
        <v>46</v>
      </c>
      <c r="D53" s="14" t="s">
        <v>14</v>
      </c>
      <c r="E53" s="15"/>
      <c r="F53" s="15"/>
      <c r="G53" s="16">
        <f>VLOOKUP(B53,[2]Brokers!$B$7:$H$61,7,0)</f>
        <v>4365623.5999999996</v>
      </c>
      <c r="H53" s="16">
        <v>0</v>
      </c>
      <c r="I53" s="16">
        <f>VLOOKUP(B53,[2]Brokers!$B$7:$M$61,12,0)</f>
        <v>0</v>
      </c>
      <c r="J53" s="16">
        <f>VLOOKUP(B53,[2]Brokers!$B$7:$R$61,17,0)</f>
        <v>750000</v>
      </c>
      <c r="K53" s="16">
        <f>VLOOKUP(B53,[2]Brokers!$B$7:$W$61,22,0)</f>
        <v>14489220</v>
      </c>
      <c r="L53" s="16">
        <f>VLOOKUP(B53,[2]Brokers!$B$7:$AB$61,27,0)</f>
        <v>0</v>
      </c>
      <c r="M53" s="24">
        <f>VLOOKUP(B53,[2]Brokers!$B$7:$AD$61,29,0)</f>
        <v>19604843.600000001</v>
      </c>
      <c r="N53" s="24">
        <v>96790531.360000014</v>
      </c>
      <c r="O53" s="28">
        <f>N53/$N$71</f>
        <v>1.219356659202182E-4</v>
      </c>
      <c r="R53" s="20"/>
    </row>
    <row r="54" spans="1:18" x14ac:dyDescent="0.25">
      <c r="A54" s="27">
        <f t="shared" si="0"/>
        <v>39</v>
      </c>
      <c r="B54" s="12" t="s">
        <v>107</v>
      </c>
      <c r="C54" s="13" t="s">
        <v>108</v>
      </c>
      <c r="D54" s="14" t="s">
        <v>14</v>
      </c>
      <c r="E54" s="15"/>
      <c r="F54" s="15"/>
      <c r="G54" s="16">
        <f>VLOOKUP(B54,[2]Brokers!$B$7:$H$61,7,0)</f>
        <v>6411456.5</v>
      </c>
      <c r="H54" s="16">
        <v>0</v>
      </c>
      <c r="I54" s="16">
        <f>VLOOKUP(B54,[2]Brokers!$B$7:$M$61,12,0)</f>
        <v>0</v>
      </c>
      <c r="J54" s="16">
        <f>VLOOKUP(B54,[2]Brokers!$B$7:$R$61,17,0)</f>
        <v>300000</v>
      </c>
      <c r="K54" s="16">
        <f>VLOOKUP(B54,[2]Brokers!$B$7:$W$61,22,0)</f>
        <v>1787110</v>
      </c>
      <c r="L54" s="16">
        <f>VLOOKUP(B54,[2]Brokers!$B$7:$AB$61,27,0)</f>
        <v>0</v>
      </c>
      <c r="M54" s="24">
        <f>VLOOKUP(B54,[2]Brokers!$B$7:$AD$61,29,0)</f>
        <v>8498566.5</v>
      </c>
      <c r="N54" s="24">
        <v>72414295</v>
      </c>
      <c r="O54" s="28">
        <f>N54/$N$71</f>
        <v>9.1226746654861281E-5</v>
      </c>
      <c r="R54" s="20"/>
    </row>
    <row r="55" spans="1:18" x14ac:dyDescent="0.25">
      <c r="A55" s="27">
        <f t="shared" si="0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VLOOKUP(B55,[2]Brokers!$B$7:$H$61,7,0)</f>
        <v>0</v>
      </c>
      <c r="H55" s="16">
        <v>0</v>
      </c>
      <c r="I55" s="16">
        <f>VLOOKUP(B55,[2]Brokers!$B$7:$M$61,12,0)</f>
        <v>0</v>
      </c>
      <c r="J55" s="16">
        <f>VLOOKUP(B55,[2]Brokers!$B$7:$R$61,17,0)</f>
        <v>71250</v>
      </c>
      <c r="K55" s="16">
        <f>VLOOKUP(B55,[2]Brokers!$B$7:$W$61,22,0)</f>
        <v>3405480</v>
      </c>
      <c r="L55" s="16">
        <f>VLOOKUP(B55,[2]Brokers!$B$7:$AB$61,27,0)</f>
        <v>0</v>
      </c>
      <c r="M55" s="24">
        <f>VLOOKUP(B55,[2]Brokers!$B$7:$AD$61,29,0)</f>
        <v>3476730</v>
      </c>
      <c r="N55" s="24">
        <v>65614543.170000002</v>
      </c>
      <c r="O55" s="28">
        <f>N55/$N$71</f>
        <v>8.26604927472407E-5</v>
      </c>
      <c r="R55" s="20"/>
    </row>
    <row r="56" spans="1:18" s="18" customFormat="1" x14ac:dyDescent="0.25">
      <c r="A56" s="27">
        <f t="shared" si="0"/>
        <v>41</v>
      </c>
      <c r="B56" s="12" t="s">
        <v>92</v>
      </c>
      <c r="C56" s="13" t="s">
        <v>93</v>
      </c>
      <c r="D56" s="14" t="s">
        <v>14</v>
      </c>
      <c r="E56" s="15"/>
      <c r="F56" s="15"/>
      <c r="G56" s="16">
        <f>VLOOKUP(B56,[2]Brokers!$B$7:$H$61,7,0)</f>
        <v>0</v>
      </c>
      <c r="H56" s="16">
        <v>0</v>
      </c>
      <c r="I56" s="16">
        <f>VLOOKUP(B56,[2]Brokers!$B$7:$M$61,12,0)</f>
        <v>0</v>
      </c>
      <c r="J56" s="16">
        <f>VLOOKUP(B56,[2]Brokers!$B$7:$R$61,17,0)</f>
        <v>0</v>
      </c>
      <c r="K56" s="16">
        <f>VLOOKUP(B56,[2]Brokers!$B$7:$W$61,22,0)</f>
        <v>0</v>
      </c>
      <c r="L56" s="16">
        <f>VLOOKUP(B56,[2]Brokers!$B$7:$AB$61,27,0)</f>
        <v>0</v>
      </c>
      <c r="M56" s="24">
        <f>VLOOKUP(B56,[2]Brokers!$B$7:$AD$61,29,0)</f>
        <v>0</v>
      </c>
      <c r="N56" s="24">
        <v>42485653.460000001</v>
      </c>
      <c r="O56" s="28">
        <f>N56/$N$71</f>
        <v>5.3522967318285022E-5</v>
      </c>
      <c r="P56" s="17"/>
      <c r="R56" s="20"/>
    </row>
    <row r="57" spans="1:18" x14ac:dyDescent="0.25">
      <c r="A57" s="27">
        <f t="shared" si="0"/>
        <v>42</v>
      </c>
      <c r="B57" s="12" t="s">
        <v>63</v>
      </c>
      <c r="C57" s="13" t="s">
        <v>64</v>
      </c>
      <c r="D57" s="14" t="s">
        <v>14</v>
      </c>
      <c r="E57" s="15"/>
      <c r="F57" s="15"/>
      <c r="G57" s="16">
        <f>VLOOKUP(B57,[2]Brokers!$B$7:$H$61,7,0)</f>
        <v>8891253.5</v>
      </c>
      <c r="H57" s="16">
        <v>0</v>
      </c>
      <c r="I57" s="16">
        <f>VLOOKUP(B57,[2]Brokers!$B$7:$M$61,12,0)</f>
        <v>0</v>
      </c>
      <c r="J57" s="16">
        <f>VLOOKUP(B57,[2]Brokers!$B$7:$R$61,17,0)</f>
        <v>0</v>
      </c>
      <c r="K57" s="16">
        <f>VLOOKUP(B57,[2]Brokers!$B$7:$W$61,22,0)</f>
        <v>5320030</v>
      </c>
      <c r="L57" s="16">
        <f>VLOOKUP(B57,[2]Brokers!$B$7:$AB$61,27,0)</f>
        <v>0</v>
      </c>
      <c r="M57" s="24">
        <f>VLOOKUP(B57,[2]Brokers!$B$7:$AD$61,29,0)</f>
        <v>14211283.5</v>
      </c>
      <c r="N57" s="24">
        <v>40758280.769999996</v>
      </c>
      <c r="O57" s="28">
        <f>N57/$N$71</f>
        <v>5.1346841861713824E-5</v>
      </c>
      <c r="R57" s="20"/>
    </row>
    <row r="58" spans="1:18" x14ac:dyDescent="0.25">
      <c r="A58" s="27">
        <f t="shared" si="0"/>
        <v>43</v>
      </c>
      <c r="B58" s="12" t="s">
        <v>110</v>
      </c>
      <c r="C58" s="13" t="s">
        <v>109</v>
      </c>
      <c r="D58" s="14" t="s">
        <v>14</v>
      </c>
      <c r="E58" s="15"/>
      <c r="F58" s="15"/>
      <c r="G58" s="16">
        <f>VLOOKUP(B58,[2]Brokers!$B$7:$H$61,7,0)</f>
        <v>0</v>
      </c>
      <c r="H58" s="16">
        <v>0</v>
      </c>
      <c r="I58" s="16">
        <f>VLOOKUP(B58,[2]Brokers!$B$7:$M$61,12,0)</f>
        <v>0</v>
      </c>
      <c r="J58" s="16">
        <f>VLOOKUP(B58,[2]Brokers!$B$7:$R$61,17,0)</f>
        <v>0</v>
      </c>
      <c r="K58" s="16">
        <f>VLOOKUP(B58,[2]Brokers!$B$7:$W$61,22,0)</f>
        <v>0</v>
      </c>
      <c r="L58" s="16">
        <f>VLOOKUP(B58,[2]Brokers!$B$7:$AB$61,27,0)</f>
        <v>0</v>
      </c>
      <c r="M58" s="24">
        <f>VLOOKUP(B58,[2]Brokers!$B$7:$AD$61,29,0)</f>
        <v>0</v>
      </c>
      <c r="N58" s="24">
        <v>34934938.200000003</v>
      </c>
      <c r="O58" s="28">
        <f>N58/$N$71</f>
        <v>4.4010657793114405E-5</v>
      </c>
      <c r="R58" s="20"/>
    </row>
    <row r="59" spans="1:18" x14ac:dyDescent="0.25">
      <c r="A59" s="27">
        <f t="shared" si="0"/>
        <v>44</v>
      </c>
      <c r="B59" s="12" t="s">
        <v>47</v>
      </c>
      <c r="C59" s="13" t="s">
        <v>48</v>
      </c>
      <c r="D59" s="14" t="s">
        <v>14</v>
      </c>
      <c r="E59" s="15"/>
      <c r="F59" s="15"/>
      <c r="G59" s="16">
        <f>VLOOKUP(B59,[2]Brokers!$B$7:$H$61,7,0)</f>
        <v>1455139.59</v>
      </c>
      <c r="H59" s="16">
        <v>0</v>
      </c>
      <c r="I59" s="16">
        <f>VLOOKUP(B59,[2]Brokers!$B$7:$M$61,12,0)</f>
        <v>0</v>
      </c>
      <c r="J59" s="16">
        <f>VLOOKUP(B59,[2]Brokers!$B$7:$R$61,17,0)</f>
        <v>0</v>
      </c>
      <c r="K59" s="16">
        <f>VLOOKUP(B59,[2]Brokers!$B$7:$W$61,22,0)</f>
        <v>956390</v>
      </c>
      <c r="L59" s="16">
        <f>VLOOKUP(B59,[2]Brokers!$B$7:$AB$61,27,0)</f>
        <v>0</v>
      </c>
      <c r="M59" s="24">
        <f>VLOOKUP(B59,[2]Brokers!$B$7:$AD$61,29,0)</f>
        <v>2411529.59</v>
      </c>
      <c r="N59" s="24">
        <v>31980874.27</v>
      </c>
      <c r="O59" s="28">
        <f>N59/$N$71</f>
        <v>4.0289159962549683E-5</v>
      </c>
      <c r="R59" s="20"/>
    </row>
    <row r="60" spans="1:18" x14ac:dyDescent="0.25">
      <c r="A60" s="27">
        <f t="shared" si="0"/>
        <v>45</v>
      </c>
      <c r="B60" s="12" t="s">
        <v>122</v>
      </c>
      <c r="C60" s="13" t="s">
        <v>123</v>
      </c>
      <c r="D60" s="14" t="s">
        <v>14</v>
      </c>
      <c r="E60" s="15"/>
      <c r="F60" s="15"/>
      <c r="G60" s="16">
        <f>VLOOKUP(B60,[2]Brokers!$B$7:$H$61,7,0)</f>
        <v>1980743.6</v>
      </c>
      <c r="H60" s="16"/>
      <c r="I60" s="16">
        <f>VLOOKUP(B60,[2]Brokers!$B$7:$M$61,12,0)</f>
        <v>0</v>
      </c>
      <c r="J60" s="16">
        <f>VLOOKUP(B60,[2]Brokers!$B$7:$R$61,17,0)</f>
        <v>0</v>
      </c>
      <c r="K60" s="16">
        <f>VLOOKUP(B60,[2]Brokers!$B$7:$W$61,22,0)</f>
        <v>0</v>
      </c>
      <c r="L60" s="16">
        <f>VLOOKUP(B60,[2]Brokers!$B$7:$AB$61,27,0)</f>
        <v>0</v>
      </c>
      <c r="M60" s="24">
        <f>VLOOKUP(B60,[2]Brokers!$B$7:$AD$61,29,0)</f>
        <v>1980743.6</v>
      </c>
      <c r="N60" s="24">
        <v>26551021.57</v>
      </c>
      <c r="O60" s="28">
        <f>N60/$N$71</f>
        <v>3.3448690181878414E-5</v>
      </c>
      <c r="R60" s="20"/>
    </row>
    <row r="61" spans="1:18" x14ac:dyDescent="0.25">
      <c r="A61" s="27">
        <f t="shared" si="0"/>
        <v>46</v>
      </c>
      <c r="B61" s="12" t="s">
        <v>36</v>
      </c>
      <c r="C61" s="13" t="s">
        <v>37</v>
      </c>
      <c r="D61" s="14" t="s">
        <v>14</v>
      </c>
      <c r="E61" s="15"/>
      <c r="F61" s="15"/>
      <c r="G61" s="16">
        <f>VLOOKUP(B61,[2]Brokers!$B$7:$H$61,7,0)</f>
        <v>0</v>
      </c>
      <c r="H61" s="16">
        <v>0</v>
      </c>
      <c r="I61" s="16">
        <f>VLOOKUP(B61,[2]Brokers!$B$7:$M$61,12,0)</f>
        <v>0</v>
      </c>
      <c r="J61" s="16">
        <f>VLOOKUP(B61,[2]Brokers!$B$7:$R$61,17,0)</f>
        <v>0</v>
      </c>
      <c r="K61" s="16">
        <f>VLOOKUP(B61,[2]Brokers!$B$7:$W$61,22,0)</f>
        <v>0</v>
      </c>
      <c r="L61" s="16">
        <f>VLOOKUP(B61,[2]Brokers!$B$7:$AB$61,27,0)</f>
        <v>0</v>
      </c>
      <c r="M61" s="24">
        <f>VLOOKUP(B61,[2]Brokers!$B$7:$AD$61,29,0)</f>
        <v>0</v>
      </c>
      <c r="N61" s="24">
        <v>18727201.039999999</v>
      </c>
      <c r="O61" s="28">
        <f>N61/$N$71</f>
        <v>2.3592325587520178E-5</v>
      </c>
      <c r="R61" s="20"/>
    </row>
    <row r="62" spans="1:18" x14ac:dyDescent="0.25">
      <c r="A62" s="27">
        <v>47</v>
      </c>
      <c r="B62" s="12" t="s">
        <v>81</v>
      </c>
      <c r="C62" s="13" t="s">
        <v>82</v>
      </c>
      <c r="D62" s="14" t="s">
        <v>14</v>
      </c>
      <c r="E62" s="15"/>
      <c r="F62" s="15"/>
      <c r="G62" s="16">
        <f>VLOOKUP(B62,[2]Brokers!$B$7:$H$61,7,0)</f>
        <v>0</v>
      </c>
      <c r="H62" s="16">
        <v>0</v>
      </c>
      <c r="I62" s="16">
        <f>VLOOKUP(B62,[2]Brokers!$B$7:$M$61,12,0)</f>
        <v>0</v>
      </c>
      <c r="J62" s="16">
        <f>VLOOKUP(B62,[2]Brokers!$B$7:$R$61,17,0)</f>
        <v>994500</v>
      </c>
      <c r="K62" s="16">
        <f>VLOOKUP(B62,[2]Brokers!$B$7:$W$61,22,0)</f>
        <v>1593590</v>
      </c>
      <c r="L62" s="16">
        <f>VLOOKUP(B62,[2]Brokers!$B$7:$AB$61,27,0)</f>
        <v>0</v>
      </c>
      <c r="M62" s="24">
        <f>VLOOKUP(B62,[2]Brokers!$B$7:$AD$61,29,0)</f>
        <v>2588090</v>
      </c>
      <c r="N62" s="24">
        <v>14717785</v>
      </c>
      <c r="O62" s="28">
        <f>N62/$N$71</f>
        <v>1.854130656820891E-5</v>
      </c>
      <c r="R62" s="20"/>
    </row>
    <row r="63" spans="1:18" x14ac:dyDescent="0.25">
      <c r="A63" s="27">
        <v>48</v>
      </c>
      <c r="B63" s="12" t="s">
        <v>57</v>
      </c>
      <c r="C63" s="13" t="s">
        <v>58</v>
      </c>
      <c r="D63" s="14" t="s">
        <v>14</v>
      </c>
      <c r="E63" s="15" t="s">
        <v>14</v>
      </c>
      <c r="F63" s="15" t="s">
        <v>14</v>
      </c>
      <c r="G63" s="16">
        <f>VLOOKUP(B63,[2]Brokers!$B$7:$H$61,7,0)</f>
        <v>0</v>
      </c>
      <c r="H63" s="16">
        <v>0</v>
      </c>
      <c r="I63" s="16">
        <f>VLOOKUP(B63,[2]Brokers!$B$7:$M$61,12,0)</f>
        <v>0</v>
      </c>
      <c r="J63" s="16">
        <f>VLOOKUP(B63,[2]Brokers!$B$7:$R$61,17,0)</f>
        <v>0</v>
      </c>
      <c r="K63" s="16">
        <f>VLOOKUP(B63,[2]Brokers!$B$7:$W$61,22,0)</f>
        <v>0</v>
      </c>
      <c r="L63" s="16">
        <f>VLOOKUP(B63,[2]Brokers!$B$7:$AB$61,27,0)</f>
        <v>0</v>
      </c>
      <c r="M63" s="24">
        <f>VLOOKUP(B63,[2]Brokers!$B$7:$AD$61,29,0)</f>
        <v>0</v>
      </c>
      <c r="N63" s="24">
        <v>14321420.199999999</v>
      </c>
      <c r="O63" s="28">
        <f>N63/$N$71</f>
        <v>1.8041970474520433E-5</v>
      </c>
      <c r="R63" s="20"/>
    </row>
    <row r="64" spans="1:18" x14ac:dyDescent="0.25">
      <c r="A64" s="27">
        <v>49</v>
      </c>
      <c r="B64" s="12" t="s">
        <v>69</v>
      </c>
      <c r="C64" s="13" t="s">
        <v>70</v>
      </c>
      <c r="D64" s="14" t="s">
        <v>14</v>
      </c>
      <c r="E64" s="15"/>
      <c r="F64" s="15"/>
      <c r="G64" s="16">
        <f>VLOOKUP(B64,[2]Brokers!$B$7:$H$61,7,0)</f>
        <v>4663837.8</v>
      </c>
      <c r="H64" s="16">
        <v>0</v>
      </c>
      <c r="I64" s="16">
        <f>VLOOKUP(B64,[2]Brokers!$B$7:$M$61,12,0)</f>
        <v>0</v>
      </c>
      <c r="J64" s="16">
        <f>VLOOKUP(B64,[2]Brokers!$B$7:$R$61,17,0)</f>
        <v>0</v>
      </c>
      <c r="K64" s="16">
        <f>VLOOKUP(B64,[2]Brokers!$B$7:$W$61,22,0)</f>
        <v>2502780</v>
      </c>
      <c r="L64" s="16">
        <f>VLOOKUP(B64,[2]Brokers!$B$7:$AB$61,27,0)</f>
        <v>0</v>
      </c>
      <c r="M64" s="24">
        <f>VLOOKUP(B64,[2]Brokers!$B$7:$AD$61,29,0)</f>
        <v>7166617.7999999998</v>
      </c>
      <c r="N64" s="24">
        <v>7166617.7999999998</v>
      </c>
      <c r="O64" s="28">
        <f>N64/$N$71</f>
        <v>9.0284276939079408E-6</v>
      </c>
      <c r="R64" s="20"/>
    </row>
    <row r="65" spans="1:18" x14ac:dyDescent="0.25">
      <c r="A65" s="27">
        <v>50</v>
      </c>
      <c r="B65" s="12" t="s">
        <v>59</v>
      </c>
      <c r="C65" s="13" t="s">
        <v>60</v>
      </c>
      <c r="D65" s="14" t="s">
        <v>14</v>
      </c>
      <c r="E65" s="15"/>
      <c r="F65" s="15"/>
      <c r="G65" s="16">
        <f>VLOOKUP(B65,[2]Brokers!$B$7:$H$61,7,0)</f>
        <v>0</v>
      </c>
      <c r="H65" s="16">
        <v>0</v>
      </c>
      <c r="I65" s="16">
        <f>VLOOKUP(B65,[2]Brokers!$B$7:$M$61,12,0)</f>
        <v>0</v>
      </c>
      <c r="J65" s="16">
        <f>VLOOKUP(B65,[2]Brokers!$B$7:$R$61,17,0)</f>
        <v>0</v>
      </c>
      <c r="K65" s="16">
        <f>VLOOKUP(B65,[2]Brokers!$B$7:$W$61,22,0)</f>
        <v>0</v>
      </c>
      <c r="L65" s="16">
        <f>VLOOKUP(B65,[2]Brokers!$B$7:$AB$61,27,0)</f>
        <v>0</v>
      </c>
      <c r="M65" s="24">
        <f>VLOOKUP(B65,[2]Brokers!$B$7:$AD$61,29,0)</f>
        <v>0</v>
      </c>
      <c r="N65" s="24">
        <v>0</v>
      </c>
      <c r="O65" s="28">
        <f>N65/$N$71</f>
        <v>0</v>
      </c>
      <c r="R65" s="20"/>
    </row>
    <row r="66" spans="1:18" x14ac:dyDescent="0.25">
      <c r="A66" s="27">
        <v>51</v>
      </c>
      <c r="B66" s="12" t="s">
        <v>103</v>
      </c>
      <c r="C66" s="13" t="s">
        <v>113</v>
      </c>
      <c r="D66" s="14" t="s">
        <v>14</v>
      </c>
      <c r="E66" s="15"/>
      <c r="F66" s="15"/>
      <c r="G66" s="16">
        <f>VLOOKUP(B66,[2]Brokers!$B$7:$H$61,7,0)</f>
        <v>0</v>
      </c>
      <c r="H66" s="16">
        <v>0</v>
      </c>
      <c r="I66" s="16">
        <f>VLOOKUP(B66,[2]Brokers!$B$7:$M$61,12,0)</f>
        <v>0</v>
      </c>
      <c r="J66" s="16">
        <f>VLOOKUP(B66,[2]Brokers!$B$7:$R$61,17,0)</f>
        <v>0</v>
      </c>
      <c r="K66" s="16">
        <f>VLOOKUP(B66,[2]Brokers!$B$7:$W$61,22,0)</f>
        <v>0</v>
      </c>
      <c r="L66" s="16">
        <f>VLOOKUP(B66,[2]Brokers!$B$7:$AB$61,27,0)</f>
        <v>0</v>
      </c>
      <c r="M66" s="24">
        <f>VLOOKUP(B66,[2]Brokers!$B$7:$AD$61,29,0)</f>
        <v>0</v>
      </c>
      <c r="N66" s="24">
        <v>0</v>
      </c>
      <c r="O66" s="28">
        <f>N66/$N$71</f>
        <v>0</v>
      </c>
      <c r="R66" s="20"/>
    </row>
    <row r="67" spans="1:18" x14ac:dyDescent="0.25">
      <c r="A67" s="27">
        <v>52</v>
      </c>
      <c r="B67" s="12" t="s">
        <v>90</v>
      </c>
      <c r="C67" s="13" t="s">
        <v>91</v>
      </c>
      <c r="D67" s="14" t="s">
        <v>14</v>
      </c>
      <c r="E67" s="14"/>
      <c r="F67" s="15"/>
      <c r="G67" s="16">
        <f>VLOOKUP(B67,[2]Brokers!$B$7:$H$61,7,0)</f>
        <v>0</v>
      </c>
      <c r="H67" s="16">
        <v>0</v>
      </c>
      <c r="I67" s="16">
        <f>VLOOKUP(B67,[2]Brokers!$B$7:$M$61,12,0)</f>
        <v>0</v>
      </c>
      <c r="J67" s="16">
        <f>VLOOKUP(B67,[2]Brokers!$B$7:$R$61,17,0)</f>
        <v>0</v>
      </c>
      <c r="K67" s="16">
        <f>VLOOKUP(B67,[2]Brokers!$B$7:$W$61,22,0)</f>
        <v>0</v>
      </c>
      <c r="L67" s="16">
        <f>VLOOKUP(B67,[2]Brokers!$B$7:$AB$61,27,0)</f>
        <v>0</v>
      </c>
      <c r="M67" s="24">
        <f>VLOOKUP(B67,[2]Brokers!$B$7:$AD$61,29,0)</f>
        <v>0</v>
      </c>
      <c r="N67" s="24">
        <v>0</v>
      </c>
      <c r="O67" s="28">
        <f>N67/$N$71</f>
        <v>0</v>
      </c>
      <c r="R67" s="20"/>
    </row>
    <row r="68" spans="1:18" x14ac:dyDescent="0.25">
      <c r="A68" s="27">
        <v>53</v>
      </c>
      <c r="B68" s="12" t="s">
        <v>94</v>
      </c>
      <c r="C68" s="13" t="s">
        <v>106</v>
      </c>
      <c r="D68" s="14" t="s">
        <v>14</v>
      </c>
      <c r="E68" s="15"/>
      <c r="F68" s="15"/>
      <c r="G68" s="16">
        <f>VLOOKUP(B68,[2]Brokers!$B$7:$H$61,7,0)</f>
        <v>0</v>
      </c>
      <c r="H68" s="16">
        <v>0</v>
      </c>
      <c r="I68" s="16">
        <f>VLOOKUP(B68,[2]Brokers!$B$7:$M$61,12,0)</f>
        <v>0</v>
      </c>
      <c r="J68" s="16">
        <f>VLOOKUP(B68,[2]Brokers!$B$7:$R$61,17,0)</f>
        <v>0</v>
      </c>
      <c r="K68" s="16">
        <f>VLOOKUP(B68,[2]Brokers!$B$7:$W$61,22,0)</f>
        <v>0</v>
      </c>
      <c r="L68" s="16">
        <f>VLOOKUP(B68,[2]Brokers!$B$7:$AB$61,27,0)</f>
        <v>0</v>
      </c>
      <c r="M68" s="24">
        <f>VLOOKUP(B68,[2]Brokers!$B$7:$AD$61,29,0)</f>
        <v>0</v>
      </c>
      <c r="N68" s="24">
        <v>0</v>
      </c>
      <c r="O68" s="28">
        <f>N68/$N$71</f>
        <v>0</v>
      </c>
      <c r="R68" s="20"/>
    </row>
    <row r="69" spans="1:18" x14ac:dyDescent="0.25">
      <c r="A69" s="27">
        <v>54</v>
      </c>
      <c r="B69" s="12" t="s">
        <v>120</v>
      </c>
      <c r="C69" s="13" t="s">
        <v>74</v>
      </c>
      <c r="D69" s="14" t="s">
        <v>14</v>
      </c>
      <c r="E69" s="15"/>
      <c r="F69" s="15"/>
      <c r="G69" s="16">
        <f>VLOOKUP(B69,[2]Brokers!$B$7:$H$61,7,0)</f>
        <v>0</v>
      </c>
      <c r="H69" s="16"/>
      <c r="I69" s="16">
        <f>VLOOKUP(B69,[2]Brokers!$B$7:$M$61,12,0)</f>
        <v>0</v>
      </c>
      <c r="J69" s="16">
        <f>VLOOKUP(B69,[2]Brokers!$B$7:$R$61,17,0)</f>
        <v>0</v>
      </c>
      <c r="K69" s="16">
        <f>VLOOKUP(B69,[2]Brokers!$B$7:$W$61,22,0)</f>
        <v>0</v>
      </c>
      <c r="L69" s="16">
        <f>VLOOKUP(B69,[2]Brokers!$B$7:$AB$61,27,0)</f>
        <v>0</v>
      </c>
      <c r="M69" s="24">
        <f>VLOOKUP(B69,[2]Brokers!$B$7:$AD$61,29,0)</f>
        <v>0</v>
      </c>
      <c r="N69" s="24">
        <v>0</v>
      </c>
      <c r="O69" s="28">
        <f>N69/$N$71</f>
        <v>0</v>
      </c>
      <c r="R69" s="20"/>
    </row>
    <row r="70" spans="1:18" ht="13.5" customHeight="1" x14ac:dyDescent="0.25">
      <c r="A70" s="27">
        <v>55</v>
      </c>
      <c r="B70" s="12" t="s">
        <v>128</v>
      </c>
      <c r="C70" s="13" t="s">
        <v>129</v>
      </c>
      <c r="D70" s="14" t="s">
        <v>14</v>
      </c>
      <c r="E70" s="15"/>
      <c r="F70" s="15"/>
      <c r="G70" s="16">
        <f>VLOOKUP(B70,[2]Brokers!$B$7:$H$61,7,0)</f>
        <v>0</v>
      </c>
      <c r="H70" s="16"/>
      <c r="I70" s="16">
        <f>VLOOKUP(B70,[2]Brokers!$B$7:$M$61,12,0)</f>
        <v>0</v>
      </c>
      <c r="J70" s="16">
        <f>VLOOKUP(B70,[2]Brokers!$B$7:$R$61,17,0)</f>
        <v>0</v>
      </c>
      <c r="K70" s="16">
        <f>VLOOKUP(B70,[2]Brokers!$B$7:$W$61,22,0)</f>
        <v>0</v>
      </c>
      <c r="L70" s="16">
        <f>VLOOKUP(B70,[2]Brokers!$B$7:$AB$61,27,0)</f>
        <v>0</v>
      </c>
      <c r="M70" s="24">
        <f>VLOOKUP(B70,[2]Brokers!$B$7:$AD$61,29,0)</f>
        <v>0</v>
      </c>
      <c r="N70" s="24">
        <v>0</v>
      </c>
      <c r="O70" s="28">
        <f>N70/$N$71</f>
        <v>0</v>
      </c>
      <c r="R70" s="20"/>
    </row>
    <row r="71" spans="1:18" ht="16.5" customHeight="1" thickBot="1" x14ac:dyDescent="0.3">
      <c r="A71" s="60" t="s">
        <v>6</v>
      </c>
      <c r="B71" s="61"/>
      <c r="C71" s="62"/>
      <c r="D71" s="29">
        <f>COUNTA(D16:D70)</f>
        <v>55</v>
      </c>
      <c r="E71" s="29">
        <f>COUNTA(E16:E70)</f>
        <v>17</v>
      </c>
      <c r="F71" s="29">
        <f>COUNTA(F16:F70)</f>
        <v>13</v>
      </c>
      <c r="G71" s="34">
        <v>21222768047.68</v>
      </c>
      <c r="H71" s="30">
        <f t="shared" ref="H71:O71" si="1">SUM(H16:H70)</f>
        <v>0</v>
      </c>
      <c r="I71" s="34">
        <v>24785733998</v>
      </c>
      <c r="J71" s="34">
        <v>20100000000</v>
      </c>
      <c r="K71" s="34">
        <v>50853575000</v>
      </c>
      <c r="L71" s="34">
        <v>20000000000</v>
      </c>
      <c r="M71" s="37">
        <v>136962077045.67999</v>
      </c>
      <c r="N71" s="30">
        <f>SUM(N16:N70)</f>
        <v>793783595878.57996</v>
      </c>
      <c r="O71" s="31">
        <f t="shared" si="1"/>
        <v>0.99999999999999978</v>
      </c>
      <c r="P71" s="19"/>
    </row>
    <row r="72" spans="1:18" x14ac:dyDescent="0.25">
      <c r="G72" s="2" t="s">
        <v>126</v>
      </c>
      <c r="L72" s="20"/>
      <c r="M72" s="21"/>
      <c r="O72" s="20"/>
      <c r="P72" s="19"/>
    </row>
    <row r="73" spans="1:18" ht="27.6" customHeight="1" x14ac:dyDescent="0.25">
      <c r="B73" s="56" t="s">
        <v>97</v>
      </c>
      <c r="C73" s="56"/>
      <c r="D73" s="56"/>
      <c r="E73" s="56"/>
      <c r="F73" s="56"/>
      <c r="H73" s="22"/>
      <c r="I73" s="22"/>
      <c r="L73" s="20"/>
      <c r="M73" s="20"/>
      <c r="P73" s="19"/>
    </row>
    <row r="74" spans="1:18" ht="27.6" customHeight="1" x14ac:dyDescent="0.25">
      <c r="C74" s="57"/>
      <c r="D74" s="57"/>
      <c r="E74" s="57"/>
      <c r="F74" s="57"/>
      <c r="M74" s="20"/>
      <c r="N74" s="20"/>
      <c r="P74" s="19"/>
    </row>
    <row r="75" spans="1:18" x14ac:dyDescent="0.25">
      <c r="G75" s="33"/>
      <c r="I75" s="1"/>
      <c r="L75" s="1" t="s">
        <v>126</v>
      </c>
      <c r="M75" s="4"/>
      <c r="O75" s="19"/>
      <c r="P75" s="1"/>
    </row>
    <row r="76" spans="1:18" x14ac:dyDescent="0.25">
      <c r="N76" s="4"/>
      <c r="P76" s="19"/>
    </row>
    <row r="78" spans="1:18" x14ac:dyDescent="0.25">
      <c r="N78" s="35"/>
    </row>
    <row r="79" spans="1:18" x14ac:dyDescent="0.25">
      <c r="N79" s="35"/>
    </row>
    <row r="80" spans="1:18" x14ac:dyDescent="0.25">
      <c r="N80" s="35">
        <f>VLOOKUP(B16,[1]Brokers!$B$7:$H$61,7,0)</f>
        <v>1024725262.35</v>
      </c>
    </row>
    <row r="81" spans="14:14" x14ac:dyDescent="0.25">
      <c r="N81" s="36"/>
    </row>
    <row r="112" spans="12:12" x14ac:dyDescent="0.25">
      <c r="L112" s="4"/>
    </row>
    <row r="129" spans="13:13" x14ac:dyDescent="0.25">
      <c r="M129" s="20"/>
    </row>
  </sheetData>
  <autoFilter ref="A15:P71"/>
  <sortState ref="B16:O70">
    <sortCondition descending="1" ref="O16:O70"/>
  </sortState>
  <mergeCells count="16">
    <mergeCell ref="B73:F73"/>
    <mergeCell ref="C74:F74"/>
    <mergeCell ref="M14:M15"/>
    <mergeCell ref="J14:L14"/>
    <mergeCell ref="G14:I14"/>
    <mergeCell ref="A71:C71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1"/>
  <sheetViews>
    <sheetView topLeftCell="A726" workbookViewId="0">
      <selection activeCell="F736" sqref="F736:F790"/>
    </sheetView>
  </sheetViews>
  <sheetFormatPr defaultRowHeight="15" x14ac:dyDescent="0.25"/>
  <cols>
    <col min="2" max="2" width="18.42578125" customWidth="1"/>
    <col min="4" max="4" width="24.85546875" customWidth="1"/>
    <col min="6" max="6" width="19.5703125" customWidth="1"/>
    <col min="8" max="8" width="29.28515625" customWidth="1"/>
    <col min="10" max="10" width="19" bestFit="1" customWidth="1"/>
    <col min="11" max="11" width="21.42578125" customWidth="1"/>
  </cols>
  <sheetData>
    <row r="2" spans="2:11" x14ac:dyDescent="0.25">
      <c r="B2">
        <v>3548165879.3899999</v>
      </c>
      <c r="D2">
        <v>125120364</v>
      </c>
      <c r="F2">
        <v>1500000</v>
      </c>
      <c r="H2">
        <v>3674786243.3899999</v>
      </c>
      <c r="K2">
        <v>3674786243.3899999</v>
      </c>
    </row>
    <row r="3" spans="2:11" x14ac:dyDescent="0.2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x14ac:dyDescent="0.25">
      <c r="B4">
        <v>4328578056.3299999</v>
      </c>
      <c r="D4">
        <v>100059094.8</v>
      </c>
      <c r="F4">
        <v>0</v>
      </c>
      <c r="H4">
        <v>4428637151.1300001</v>
      </c>
      <c r="K4">
        <v>4428637151.1300001</v>
      </c>
    </row>
    <row r="5" spans="2:11" x14ac:dyDescent="0.25">
      <c r="B5">
        <v>567836191.84000003</v>
      </c>
      <c r="D5">
        <v>0</v>
      </c>
      <c r="F5">
        <v>0</v>
      </c>
      <c r="H5">
        <v>567836191.84000003</v>
      </c>
      <c r="K5">
        <v>567836191.84000003</v>
      </c>
    </row>
    <row r="6" spans="2:11" x14ac:dyDescent="0.25">
      <c r="B6">
        <v>1024725262.35</v>
      </c>
      <c r="D6">
        <v>58791698.170000002</v>
      </c>
      <c r="F6">
        <v>76283000000</v>
      </c>
      <c r="H6">
        <v>77366516960.520004</v>
      </c>
      <c r="K6">
        <v>77366516960.520004</v>
      </c>
    </row>
    <row r="7" spans="2:11" x14ac:dyDescent="0.25">
      <c r="B7">
        <v>275105717.72000003</v>
      </c>
      <c r="D7">
        <v>69700000</v>
      </c>
      <c r="F7">
        <v>0</v>
      </c>
      <c r="H7">
        <v>344805717.72000003</v>
      </c>
      <c r="K7">
        <v>344805717.72000003</v>
      </c>
    </row>
    <row r="8" spans="2:11" x14ac:dyDescent="0.2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x14ac:dyDescent="0.2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x14ac:dyDescent="0.25">
      <c r="B10">
        <v>269176911.31999999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x14ac:dyDescent="0.2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x14ac:dyDescent="0.25">
      <c r="B12">
        <v>6896562.0700000003</v>
      </c>
      <c r="D12">
        <v>240054400</v>
      </c>
      <c r="F12">
        <v>0</v>
      </c>
      <c r="H12">
        <v>246950962.06999999</v>
      </c>
      <c r="K12">
        <v>246950962.06999999</v>
      </c>
    </row>
    <row r="13" spans="2:11" x14ac:dyDescent="0.25">
      <c r="B13">
        <v>193654310.78</v>
      </c>
      <c r="D13">
        <v>7774352.4100000001</v>
      </c>
      <c r="F13">
        <v>0</v>
      </c>
      <c r="H13">
        <v>201428663.19</v>
      </c>
      <c r="K13">
        <v>201428663.19</v>
      </c>
    </row>
    <row r="14" spans="2:11" x14ac:dyDescent="0.25">
      <c r="B14">
        <v>91498793.909999996</v>
      </c>
      <c r="D14">
        <v>0</v>
      </c>
      <c r="F14">
        <v>0</v>
      </c>
      <c r="H14">
        <v>91498793.909999996</v>
      </c>
      <c r="K14">
        <v>91498793.909999996</v>
      </c>
    </row>
    <row r="15" spans="2:11" x14ac:dyDescent="0.25">
      <c r="B15">
        <v>46080983.390000001</v>
      </c>
      <c r="D15">
        <v>0</v>
      </c>
      <c r="F15">
        <v>0</v>
      </c>
      <c r="H15">
        <v>46080983.390000001</v>
      </c>
      <c r="K15">
        <v>46080983.390000001</v>
      </c>
    </row>
    <row r="16" spans="2:11" x14ac:dyDescent="0.25">
      <c r="B16">
        <v>24344220.800000001</v>
      </c>
      <c r="D16">
        <v>0</v>
      </c>
      <c r="F16">
        <v>0</v>
      </c>
      <c r="H16">
        <v>24344220.800000001</v>
      </c>
      <c r="K16">
        <v>24344220.800000001</v>
      </c>
    </row>
    <row r="17" spans="2:11" x14ac:dyDescent="0.25">
      <c r="B17">
        <v>361015677.35000002</v>
      </c>
      <c r="D17">
        <v>0</v>
      </c>
      <c r="F17">
        <v>0</v>
      </c>
      <c r="H17">
        <v>361015677.35000002</v>
      </c>
      <c r="K17">
        <v>361015677.35000002</v>
      </c>
    </row>
    <row r="18" spans="2:11" x14ac:dyDescent="0.25">
      <c r="B18">
        <v>69309528.180000007</v>
      </c>
      <c r="D18">
        <v>0</v>
      </c>
      <c r="F18">
        <v>0</v>
      </c>
      <c r="H18">
        <v>69309528.180000007</v>
      </c>
      <c r="K18">
        <v>69309528.180000007</v>
      </c>
    </row>
    <row r="19" spans="2:11" x14ac:dyDescent="0.25">
      <c r="B19">
        <v>0</v>
      </c>
      <c r="D19">
        <v>0</v>
      </c>
      <c r="F19">
        <v>0</v>
      </c>
      <c r="H19">
        <v>0</v>
      </c>
      <c r="K19">
        <v>0</v>
      </c>
    </row>
    <row r="20" spans="2:11" x14ac:dyDescent="0.25">
      <c r="B20">
        <v>141384210.93000001</v>
      </c>
      <c r="D20">
        <v>0</v>
      </c>
      <c r="F20">
        <v>0</v>
      </c>
      <c r="H20">
        <v>141384210.93000001</v>
      </c>
      <c r="K20">
        <v>141384210.93000001</v>
      </c>
    </row>
    <row r="21" spans="2:11" x14ac:dyDescent="0.2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x14ac:dyDescent="0.2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x14ac:dyDescent="0.25">
      <c r="B23">
        <v>53146891.119999997</v>
      </c>
      <c r="D23">
        <v>3120500</v>
      </c>
      <c r="F23">
        <v>0</v>
      </c>
      <c r="H23">
        <v>56267391.119999997</v>
      </c>
      <c r="K23">
        <v>56267391.119999997</v>
      </c>
    </row>
    <row r="24" spans="2:11" x14ac:dyDescent="0.25">
      <c r="B24">
        <v>23946439.890000001</v>
      </c>
      <c r="D24">
        <v>0</v>
      </c>
      <c r="F24">
        <v>267100000</v>
      </c>
      <c r="H24">
        <v>291046439.88999999</v>
      </c>
      <c r="K24">
        <v>291046439.88999999</v>
      </c>
    </row>
    <row r="25" spans="2:11" x14ac:dyDescent="0.25">
      <c r="B25">
        <v>22292375.960000001</v>
      </c>
      <c r="D25">
        <v>122819034.8</v>
      </c>
      <c r="F25">
        <v>0</v>
      </c>
      <c r="H25">
        <v>145111410.75999999</v>
      </c>
      <c r="K25">
        <v>145111410.75999999</v>
      </c>
    </row>
    <row r="26" spans="2:11" x14ac:dyDescent="0.2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x14ac:dyDescent="0.2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x14ac:dyDescent="0.25">
      <c r="B28">
        <v>0</v>
      </c>
      <c r="F28">
        <v>0</v>
      </c>
      <c r="H28">
        <v>0</v>
      </c>
      <c r="K28">
        <v>0</v>
      </c>
    </row>
    <row r="29" spans="2:11" x14ac:dyDescent="0.2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x14ac:dyDescent="0.25">
      <c r="B30">
        <v>20299811.800000001</v>
      </c>
      <c r="D30" s="38">
        <v>2664933524.1799998</v>
      </c>
      <c r="F30">
        <v>0</v>
      </c>
      <c r="H30">
        <v>20299811.800000001</v>
      </c>
      <c r="K30">
        <v>20299811.800000001</v>
      </c>
    </row>
    <row r="31" spans="2:11" x14ac:dyDescent="0.25">
      <c r="B31">
        <v>1490064.89</v>
      </c>
      <c r="F31">
        <v>0</v>
      </c>
      <c r="H31">
        <v>1490064.89</v>
      </c>
      <c r="K31">
        <v>1490064.89</v>
      </c>
    </row>
    <row r="32" spans="2:11" x14ac:dyDescent="0.25">
      <c r="B32">
        <v>988000</v>
      </c>
      <c r="F32">
        <v>0</v>
      </c>
      <c r="H32">
        <v>988000</v>
      </c>
      <c r="K32">
        <v>988000</v>
      </c>
    </row>
    <row r="33" spans="2:11" x14ac:dyDescent="0.25">
      <c r="B33">
        <v>3089628.38</v>
      </c>
      <c r="F33">
        <v>0</v>
      </c>
      <c r="H33">
        <v>3089628.38</v>
      </c>
      <c r="K33">
        <v>3089628.38</v>
      </c>
    </row>
    <row r="34" spans="2:11" x14ac:dyDescent="0.25">
      <c r="B34">
        <v>33118255.390000001</v>
      </c>
      <c r="F34">
        <v>0</v>
      </c>
      <c r="H34">
        <v>33118255.390000001</v>
      </c>
      <c r="K34">
        <v>33118255.390000001</v>
      </c>
    </row>
    <row r="35" spans="2:11" x14ac:dyDescent="0.25">
      <c r="B35">
        <v>8761394.0999999996</v>
      </c>
      <c r="F35">
        <v>0</v>
      </c>
      <c r="H35">
        <v>8761394.0999999996</v>
      </c>
      <c r="K35">
        <v>8761394.0999999996</v>
      </c>
    </row>
    <row r="36" spans="2:11" x14ac:dyDescent="0.25">
      <c r="B36">
        <v>13766433</v>
      </c>
      <c r="F36">
        <v>1000000</v>
      </c>
      <c r="H36">
        <v>14766433</v>
      </c>
      <c r="K36">
        <v>14766433</v>
      </c>
    </row>
    <row r="37" spans="2:11" x14ac:dyDescent="0.25">
      <c r="B37">
        <v>0</v>
      </c>
      <c r="F37">
        <v>0</v>
      </c>
      <c r="H37">
        <v>0</v>
      </c>
      <c r="K37">
        <v>0</v>
      </c>
    </row>
    <row r="38" spans="2:11" x14ac:dyDescent="0.25">
      <c r="B38">
        <v>133990469.78</v>
      </c>
      <c r="F38">
        <v>0</v>
      </c>
      <c r="H38">
        <v>133990469.78</v>
      </c>
      <c r="K38">
        <v>133990469.78</v>
      </c>
    </row>
    <row r="39" spans="2:11" x14ac:dyDescent="0.25">
      <c r="B39">
        <v>1989838.77</v>
      </c>
      <c r="F39">
        <v>0</v>
      </c>
      <c r="H39">
        <v>1989838.77</v>
      </c>
      <c r="K39">
        <v>1989838.77</v>
      </c>
    </row>
    <row r="40" spans="2:11" x14ac:dyDescent="0.25">
      <c r="B40">
        <v>132217.37</v>
      </c>
      <c r="F40">
        <v>1000000</v>
      </c>
      <c r="H40">
        <v>1132217.3700000001</v>
      </c>
      <c r="K40">
        <v>1132217.3700000001</v>
      </c>
    </row>
    <row r="41" spans="2:11" x14ac:dyDescent="0.25">
      <c r="B41">
        <v>2026872</v>
      </c>
      <c r="F41">
        <v>0</v>
      </c>
      <c r="H41">
        <v>2026872</v>
      </c>
      <c r="K41">
        <v>2026872</v>
      </c>
    </row>
    <row r="42" spans="2:11" x14ac:dyDescent="0.25">
      <c r="B42">
        <v>8890184.8000000007</v>
      </c>
      <c r="F42">
        <v>500000</v>
      </c>
      <c r="H42">
        <v>9390184.8000000007</v>
      </c>
      <c r="K42">
        <v>9390184.8000000007</v>
      </c>
    </row>
    <row r="43" spans="2:11" x14ac:dyDescent="0.25">
      <c r="B43">
        <v>2529046</v>
      </c>
      <c r="H43">
        <v>2529046</v>
      </c>
      <c r="K43">
        <v>2529046</v>
      </c>
    </row>
    <row r="44" spans="2:11" x14ac:dyDescent="0.25">
      <c r="B44">
        <v>0</v>
      </c>
      <c r="F44" t="s">
        <v>126</v>
      </c>
      <c r="H44">
        <v>0</v>
      </c>
      <c r="K44">
        <v>0</v>
      </c>
    </row>
    <row r="45" spans="2:11" x14ac:dyDescent="0.2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x14ac:dyDescent="0.25">
      <c r="B46">
        <v>4491214.5</v>
      </c>
      <c r="H46">
        <v>4491214.5</v>
      </c>
      <c r="K46">
        <v>4491214.5</v>
      </c>
    </row>
    <row r="47" spans="2:11" x14ac:dyDescent="0.25">
      <c r="B47">
        <v>204013</v>
      </c>
      <c r="H47">
        <v>204013</v>
      </c>
      <c r="K47">
        <v>204013</v>
      </c>
    </row>
    <row r="48" spans="2:11" x14ac:dyDescent="0.25">
      <c r="B48">
        <v>0</v>
      </c>
      <c r="H48">
        <v>0</v>
      </c>
      <c r="K48">
        <v>0</v>
      </c>
    </row>
    <row r="49" spans="2:11" x14ac:dyDescent="0.25">
      <c r="B49">
        <v>0</v>
      </c>
      <c r="H49">
        <v>0</v>
      </c>
      <c r="K49">
        <v>0</v>
      </c>
    </row>
    <row r="50" spans="2:11" x14ac:dyDescent="0.25">
      <c r="B50">
        <v>0</v>
      </c>
      <c r="H50">
        <v>0</v>
      </c>
      <c r="K50">
        <v>0</v>
      </c>
    </row>
    <row r="51" spans="2:11" x14ac:dyDescent="0.25">
      <c r="B51">
        <v>7504645</v>
      </c>
      <c r="H51">
        <v>7504645</v>
      </c>
      <c r="K51">
        <v>7504645</v>
      </c>
    </row>
    <row r="52" spans="2:11" x14ac:dyDescent="0.25">
      <c r="B52" s="39">
        <f>SUM(B2:B51)</f>
        <v>13047875398.999998</v>
      </c>
      <c r="H52" t="s">
        <v>126</v>
      </c>
      <c r="K52">
        <f>SUM(K2:K51)</f>
        <v>168949208923.18002</v>
      </c>
    </row>
    <row r="53" spans="2:11" x14ac:dyDescent="0.25">
      <c r="H53">
        <f>SUM(H2:H52)</f>
        <v>168949208923.18002</v>
      </c>
    </row>
    <row r="54" spans="2:11" x14ac:dyDescent="0.25">
      <c r="D54">
        <v>410496525.34000003</v>
      </c>
    </row>
    <row r="55" spans="2:11" x14ac:dyDescent="0.25">
      <c r="D55">
        <v>1691106834.8499999</v>
      </c>
    </row>
    <row r="56" spans="2:11" x14ac:dyDescent="0.25">
      <c r="D56">
        <v>27129262</v>
      </c>
      <c r="H56">
        <v>57718386.879999995</v>
      </c>
    </row>
    <row r="57" spans="2:11" x14ac:dyDescent="0.25">
      <c r="D57">
        <v>1246040495.0999999</v>
      </c>
      <c r="H57">
        <v>41640238.600000001</v>
      </c>
    </row>
    <row r="58" spans="2:11" x14ac:dyDescent="0.25">
      <c r="D58">
        <v>1571495041.71</v>
      </c>
      <c r="H58">
        <v>400000</v>
      </c>
    </row>
    <row r="59" spans="2:11" x14ac:dyDescent="0.25">
      <c r="D59">
        <v>1173958953.2800002</v>
      </c>
      <c r="H59">
        <v>12000000</v>
      </c>
    </row>
    <row r="60" spans="2:11" x14ac:dyDescent="0.25">
      <c r="D60">
        <v>260723715.06999999</v>
      </c>
      <c r="H60">
        <v>54580862.880000003</v>
      </c>
    </row>
    <row r="61" spans="2:11" x14ac:dyDescent="0.25">
      <c r="D61">
        <v>2016407882.8</v>
      </c>
      <c r="H61">
        <v>5210360240</v>
      </c>
    </row>
    <row r="62" spans="2:11" x14ac:dyDescent="0.25">
      <c r="D62">
        <v>37235210.030000001</v>
      </c>
      <c r="H62">
        <v>23200000</v>
      </c>
    </row>
    <row r="63" spans="2:11" x14ac:dyDescent="0.25">
      <c r="D63">
        <v>12750428.710000001</v>
      </c>
      <c r="H63">
        <v>3917200</v>
      </c>
    </row>
    <row r="64" spans="2:11" x14ac:dyDescent="0.25">
      <c r="D64">
        <v>371464495.14999998</v>
      </c>
      <c r="H64">
        <v>2706239440</v>
      </c>
    </row>
    <row r="65" spans="4:8" x14ac:dyDescent="0.25">
      <c r="D65">
        <v>4278016.12</v>
      </c>
      <c r="H65">
        <v>0</v>
      </c>
    </row>
    <row r="66" spans="4:8" x14ac:dyDescent="0.25">
      <c r="D66">
        <v>155355778.91</v>
      </c>
      <c r="H66">
        <v>24470694</v>
      </c>
    </row>
    <row r="67" spans="4:8" x14ac:dyDescent="0.25">
      <c r="D67">
        <v>167061211.16</v>
      </c>
      <c r="H67">
        <v>245762840</v>
      </c>
    </row>
    <row r="68" spans="4:8" x14ac:dyDescent="0.25">
      <c r="D68">
        <v>119431624.01000001</v>
      </c>
      <c r="H68">
        <v>6366819.5999999996</v>
      </c>
    </row>
    <row r="69" spans="4:8" x14ac:dyDescent="0.25">
      <c r="D69">
        <v>164059531.84</v>
      </c>
      <c r="H69">
        <v>0</v>
      </c>
    </row>
    <row r="70" spans="4:8" x14ac:dyDescent="0.25">
      <c r="D70">
        <v>7207859.1200000001</v>
      </c>
      <c r="H70">
        <v>617870.88</v>
      </c>
    </row>
    <row r="71" spans="4:8" x14ac:dyDescent="0.25">
      <c r="D71">
        <v>72384182.770000011</v>
      </c>
      <c r="H71">
        <v>0</v>
      </c>
    </row>
    <row r="72" spans="4:8" x14ac:dyDescent="0.25">
      <c r="D72">
        <v>55274663.359999999</v>
      </c>
      <c r="H72">
        <v>0</v>
      </c>
    </row>
    <row r="73" spans="4:8" x14ac:dyDescent="0.25">
      <c r="D73">
        <v>0</v>
      </c>
      <c r="H73">
        <v>0</v>
      </c>
    </row>
    <row r="74" spans="4:8" x14ac:dyDescent="0.25">
      <c r="D74">
        <v>359397.18</v>
      </c>
      <c r="H74">
        <v>0</v>
      </c>
    </row>
    <row r="75" spans="4:8" x14ac:dyDescent="0.25">
      <c r="D75">
        <v>51607859.549999997</v>
      </c>
      <c r="H75">
        <v>0</v>
      </c>
    </row>
    <row r="76" spans="4:8" x14ac:dyDescent="0.25">
      <c r="D76">
        <v>56627597.969999999</v>
      </c>
      <c r="H76">
        <v>0</v>
      </c>
    </row>
    <row r="77" spans="4:8" x14ac:dyDescent="0.25">
      <c r="D77">
        <v>29704732.07</v>
      </c>
      <c r="H77">
        <v>0</v>
      </c>
    </row>
    <row r="78" spans="4:8" x14ac:dyDescent="0.25">
      <c r="D78">
        <v>19135110.670000002</v>
      </c>
      <c r="H78">
        <v>4368970</v>
      </c>
    </row>
    <row r="79" spans="4:8" x14ac:dyDescent="0.25">
      <c r="D79">
        <v>17297185.300000001</v>
      </c>
      <c r="H79">
        <v>3059952</v>
      </c>
    </row>
    <row r="80" spans="4:8" x14ac:dyDescent="0.25">
      <c r="D80">
        <v>7872055.5</v>
      </c>
      <c r="H80">
        <v>0</v>
      </c>
    </row>
    <row r="81" spans="4:8" x14ac:dyDescent="0.25">
      <c r="D81">
        <v>265514</v>
      </c>
      <c r="H81">
        <v>0</v>
      </c>
    </row>
    <row r="82" spans="4:8" x14ac:dyDescent="0.25">
      <c r="D82">
        <v>949828</v>
      </c>
      <c r="H82">
        <v>0</v>
      </c>
    </row>
    <row r="83" spans="4:8" x14ac:dyDescent="0.25">
      <c r="D83">
        <v>12768215.190000001</v>
      </c>
      <c r="H83">
        <v>0</v>
      </c>
    </row>
    <row r="84" spans="4:8" x14ac:dyDescent="0.25">
      <c r="D84">
        <v>114395538.01000001</v>
      </c>
      <c r="H84">
        <v>0</v>
      </c>
    </row>
    <row r="85" spans="4:8" x14ac:dyDescent="0.25">
      <c r="D85">
        <v>30598020.699999999</v>
      </c>
      <c r="H85">
        <v>0</v>
      </c>
    </row>
    <row r="86" spans="4:8" x14ac:dyDescent="0.25">
      <c r="D86">
        <v>38497707</v>
      </c>
      <c r="H86">
        <v>0</v>
      </c>
    </row>
    <row r="87" spans="4:8" x14ac:dyDescent="0.25">
      <c r="D87">
        <v>7697384.2400000002</v>
      </c>
      <c r="H87">
        <v>0</v>
      </c>
    </row>
    <row r="88" spans="4:8" x14ac:dyDescent="0.25">
      <c r="D88">
        <v>17000</v>
      </c>
      <c r="H88">
        <v>0</v>
      </c>
    </row>
    <row r="89" spans="4:8" x14ac:dyDescent="0.25">
      <c r="D89">
        <v>7257690.1299999999</v>
      </c>
      <c r="H89">
        <v>0</v>
      </c>
    </row>
    <row r="90" spans="4:8" x14ac:dyDescent="0.25">
      <c r="D90">
        <v>0</v>
      </c>
      <c r="H90">
        <v>0</v>
      </c>
    </row>
    <row r="91" spans="4:8" x14ac:dyDescent="0.25">
      <c r="D91">
        <v>2022775</v>
      </c>
      <c r="H91">
        <v>938868</v>
      </c>
    </row>
    <row r="92" spans="4:8" x14ac:dyDescent="0.25">
      <c r="D92">
        <v>2816090.24</v>
      </c>
      <c r="H92">
        <f>SUM(H56:H91)</f>
        <v>8395642382.8400002</v>
      </c>
    </row>
    <row r="93" spans="4:8" x14ac:dyDescent="0.25">
      <c r="D93">
        <v>6208044.1799999997</v>
      </c>
      <c r="H93" s="38">
        <v>8395642382.8400002</v>
      </c>
    </row>
    <row r="94" spans="4:8" x14ac:dyDescent="0.25">
      <c r="D94">
        <v>1334808</v>
      </c>
    </row>
    <row r="95" spans="4:8" x14ac:dyDescent="0.25">
      <c r="D95">
        <v>30434665</v>
      </c>
    </row>
    <row r="96" spans="4:8" x14ac:dyDescent="0.25">
      <c r="D96">
        <v>0</v>
      </c>
      <c r="H96" s="38">
        <v>14300000</v>
      </c>
    </row>
    <row r="97" spans="4:11" x14ac:dyDescent="0.25">
      <c r="D97">
        <v>2279457.77</v>
      </c>
      <c r="H97" s="38">
        <v>12800000</v>
      </c>
    </row>
    <row r="98" spans="4:11" x14ac:dyDescent="0.25">
      <c r="D98">
        <v>0</v>
      </c>
      <c r="H98" s="38">
        <v>200000</v>
      </c>
    </row>
    <row r="99" spans="4:11" x14ac:dyDescent="0.25">
      <c r="D99">
        <v>2716625.79</v>
      </c>
      <c r="H99" s="38">
        <v>1000000</v>
      </c>
    </row>
    <row r="100" spans="4:11" x14ac:dyDescent="0.25">
      <c r="D100">
        <v>1698600</v>
      </c>
      <c r="H100" s="38">
        <v>1500000</v>
      </c>
    </row>
    <row r="101" spans="4:11" x14ac:dyDescent="0.25">
      <c r="D101">
        <v>0</v>
      </c>
      <c r="H101" s="38">
        <v>18105300000</v>
      </c>
    </row>
    <row r="102" spans="4:11" x14ac:dyDescent="0.25">
      <c r="D102">
        <v>0</v>
      </c>
      <c r="H102" s="38">
        <v>81690700000</v>
      </c>
    </row>
    <row r="103" spans="4:11" x14ac:dyDescent="0.25">
      <c r="D103">
        <v>0</v>
      </c>
      <c r="H103" s="38">
        <v>15000000</v>
      </c>
      <c r="K103" s="38">
        <v>482514912.22000003</v>
      </c>
    </row>
    <row r="104" spans="4:11" x14ac:dyDescent="0.25">
      <c r="D104">
        <v>0</v>
      </c>
      <c r="H104" s="38">
        <v>0</v>
      </c>
      <c r="K104" s="38">
        <v>1745547073.4499998</v>
      </c>
    </row>
    <row r="105" spans="4:11" x14ac:dyDescent="0.25">
      <c r="D105">
        <v>0</v>
      </c>
      <c r="H105" s="38">
        <v>5000000</v>
      </c>
      <c r="K105" s="38">
        <v>27729262</v>
      </c>
    </row>
    <row r="106" spans="4:11" x14ac:dyDescent="0.25">
      <c r="D106">
        <v>0</v>
      </c>
      <c r="H106" s="38">
        <v>22200000</v>
      </c>
      <c r="K106" s="38">
        <v>1259040495.0999999</v>
      </c>
    </row>
    <row r="107" spans="4:11" x14ac:dyDescent="0.25">
      <c r="D107">
        <v>581.5</v>
      </c>
      <c r="H107" s="38">
        <v>7000000</v>
      </c>
      <c r="K107" s="38">
        <v>1627575904.5900002</v>
      </c>
    </row>
    <row r="108" spans="4:11" x14ac:dyDescent="0.25">
      <c r="D108" s="38">
        <f>SUM(D54:D107)</f>
        <v>10008424194.320004</v>
      </c>
      <c r="F108">
        <v>10008424194.32</v>
      </c>
      <c r="H108" s="38">
        <v>2400000</v>
      </c>
      <c r="K108" s="38">
        <v>24489619193.279999</v>
      </c>
    </row>
    <row r="109" spans="4:11" x14ac:dyDescent="0.25">
      <c r="H109" s="38">
        <v>0</v>
      </c>
      <c r="K109" s="38">
        <v>81974623715.070007</v>
      </c>
    </row>
    <row r="110" spans="4:11" x14ac:dyDescent="0.25">
      <c r="H110" s="38">
        <v>110000000</v>
      </c>
      <c r="K110" s="38">
        <v>2035325082.8</v>
      </c>
    </row>
    <row r="111" spans="4:11" x14ac:dyDescent="0.25">
      <c r="H111" s="38">
        <v>0</v>
      </c>
      <c r="K111" s="38">
        <v>2743474650.0299997</v>
      </c>
    </row>
    <row r="112" spans="4:11" x14ac:dyDescent="0.25">
      <c r="H112" s="38">
        <v>0</v>
      </c>
      <c r="K112" s="38">
        <v>17750428.710000001</v>
      </c>
    </row>
    <row r="113" spans="2:11" x14ac:dyDescent="0.25">
      <c r="H113" s="38">
        <v>0</v>
      </c>
      <c r="K113" s="38">
        <v>418135189.14999998</v>
      </c>
    </row>
    <row r="114" spans="2:11" x14ac:dyDescent="0.25">
      <c r="H114" s="38">
        <v>0</v>
      </c>
      <c r="K114" s="38">
        <v>257040856.12</v>
      </c>
    </row>
    <row r="115" spans="2:11" x14ac:dyDescent="0.25">
      <c r="H115" s="38">
        <v>0</v>
      </c>
      <c r="K115" s="38">
        <v>164122598.50999999</v>
      </c>
    </row>
    <row r="116" spans="2:11" x14ac:dyDescent="0.25">
      <c r="H116" s="38">
        <v>0</v>
      </c>
      <c r="K116" s="38">
        <v>167061211.16</v>
      </c>
    </row>
    <row r="117" spans="2:11" x14ac:dyDescent="0.25">
      <c r="H117" s="38">
        <v>0</v>
      </c>
      <c r="K117" s="38">
        <v>230049494.88999999</v>
      </c>
    </row>
    <row r="118" spans="2:11" x14ac:dyDescent="0.25">
      <c r="H118" s="38">
        <v>500000</v>
      </c>
      <c r="K118" s="38">
        <v>164059531.84</v>
      </c>
    </row>
    <row r="119" spans="2:11" x14ac:dyDescent="0.25">
      <c r="H119" s="38">
        <v>0</v>
      </c>
      <c r="K119" s="38">
        <v>7207859.1200000001</v>
      </c>
    </row>
    <row r="120" spans="2:11" x14ac:dyDescent="0.25">
      <c r="H120" s="38">
        <v>0</v>
      </c>
      <c r="K120" s="38">
        <v>72384182.770000011</v>
      </c>
    </row>
    <row r="121" spans="2:11" x14ac:dyDescent="0.25">
      <c r="H121" s="38">
        <v>0</v>
      </c>
      <c r="K121" s="38">
        <v>55274663.359999999</v>
      </c>
    </row>
    <row r="122" spans="2:11" x14ac:dyDescent="0.25">
      <c r="H122" s="38">
        <v>0</v>
      </c>
      <c r="K122" s="38">
        <v>0</v>
      </c>
    </row>
    <row r="123" spans="2:11" x14ac:dyDescent="0.25">
      <c r="H123" s="38">
        <v>0</v>
      </c>
      <c r="K123" s="38">
        <v>359397.18</v>
      </c>
    </row>
    <row r="124" spans="2:11" x14ac:dyDescent="0.25">
      <c r="H124" s="38">
        <v>0</v>
      </c>
      <c r="K124" s="38">
        <v>51607859.549999997</v>
      </c>
    </row>
    <row r="125" spans="2:11" x14ac:dyDescent="0.25">
      <c r="H125" s="38">
        <v>0</v>
      </c>
      <c r="K125" s="38">
        <v>61496567.969999999</v>
      </c>
    </row>
    <row r="126" spans="2:11" x14ac:dyDescent="0.25">
      <c r="H126" s="38">
        <v>0</v>
      </c>
      <c r="K126" s="38">
        <v>32764684.07</v>
      </c>
    </row>
    <row r="127" spans="2:11" x14ac:dyDescent="0.25">
      <c r="H127" s="38">
        <v>0</v>
      </c>
      <c r="K127" s="38">
        <v>19135110.670000002</v>
      </c>
    </row>
    <row r="128" spans="2:11" x14ac:dyDescent="0.25">
      <c r="B128" s="38">
        <v>24489619193.279999</v>
      </c>
      <c r="D128" s="38">
        <v>29262997221.549999</v>
      </c>
      <c r="F128" s="41">
        <f>B128+D128</f>
        <v>53752616414.830002</v>
      </c>
      <c r="H128" s="38">
        <v>0</v>
      </c>
      <c r="K128" s="38">
        <v>17297185.300000001</v>
      </c>
    </row>
    <row r="129" spans="2:11" x14ac:dyDescent="0.25">
      <c r="B129" s="38">
        <v>81974623715.070007</v>
      </c>
      <c r="D129" s="38">
        <v>9690867082.9300003</v>
      </c>
      <c r="F129" s="41">
        <f t="shared" ref="F129:F176" si="0">B129+D129</f>
        <v>91665490798</v>
      </c>
      <c r="H129" s="38">
        <v>10500000</v>
      </c>
      <c r="K129" s="38">
        <v>7872055.5</v>
      </c>
    </row>
    <row r="130" spans="2:11" x14ac:dyDescent="0.25">
      <c r="B130" s="38">
        <v>2035325082.8</v>
      </c>
      <c r="D130" s="38">
        <v>6629324563.5100002</v>
      </c>
      <c r="F130" s="41">
        <f t="shared" si="0"/>
        <v>8664649646.3099995</v>
      </c>
      <c r="H130" s="38">
        <v>0</v>
      </c>
      <c r="K130" s="38">
        <v>265514</v>
      </c>
    </row>
    <row r="131" spans="2:11" x14ac:dyDescent="0.25">
      <c r="B131" s="38">
        <v>2743474650.0299997</v>
      </c>
      <c r="D131" s="38">
        <v>6584765584.0799999</v>
      </c>
      <c r="F131" s="41">
        <f t="shared" si="0"/>
        <v>9328240234.1100006</v>
      </c>
      <c r="H131" s="38">
        <v>500000</v>
      </c>
      <c r="K131" s="38">
        <v>949828</v>
      </c>
    </row>
    <row r="132" spans="2:11" x14ac:dyDescent="0.25">
      <c r="B132" s="38">
        <v>17750428.710000001</v>
      </c>
      <c r="D132" s="38">
        <v>5541862758.1000004</v>
      </c>
      <c r="F132" s="41">
        <f t="shared" si="0"/>
        <v>5559613186.8100004</v>
      </c>
      <c r="H132" s="38">
        <v>0</v>
      </c>
      <c r="K132" s="38">
        <v>12768215.190000001</v>
      </c>
    </row>
    <row r="133" spans="2:11" x14ac:dyDescent="0.25">
      <c r="B133" s="38">
        <v>418135189.14999998</v>
      </c>
      <c r="D133" s="38">
        <v>3754961217.2199998</v>
      </c>
      <c r="F133" s="41">
        <f t="shared" si="0"/>
        <v>4173096406.3699999</v>
      </c>
      <c r="H133" s="38">
        <v>0</v>
      </c>
      <c r="K133" s="38">
        <v>114395538.01000001</v>
      </c>
    </row>
    <row r="134" spans="2:11" x14ac:dyDescent="0.25">
      <c r="B134" s="38">
        <v>257040856.12</v>
      </c>
      <c r="D134" s="38">
        <v>2714158045.4699998</v>
      </c>
      <c r="F134" s="41">
        <f t="shared" si="0"/>
        <v>2971198901.5899997</v>
      </c>
      <c r="H134" s="38">
        <v>1100000</v>
      </c>
      <c r="K134" s="38">
        <v>30598020.699999999</v>
      </c>
    </row>
    <row r="135" spans="2:11" x14ac:dyDescent="0.25">
      <c r="B135" s="38">
        <v>164122598.50999999</v>
      </c>
      <c r="D135" s="38">
        <v>2558802852.5500002</v>
      </c>
      <c r="F135" s="41">
        <f t="shared" si="0"/>
        <v>2722925451.0600004</v>
      </c>
      <c r="K135" s="38">
        <v>38497707</v>
      </c>
    </row>
    <row r="136" spans="2:11" x14ac:dyDescent="0.25">
      <c r="B136" s="38">
        <v>167061211.16</v>
      </c>
      <c r="D136" s="38">
        <v>2386860238.1300001</v>
      </c>
      <c r="F136" s="41">
        <f t="shared" si="0"/>
        <v>2553921449.29</v>
      </c>
      <c r="H136" s="41">
        <f>SUM(H96:H135)</f>
        <v>100000000000</v>
      </c>
      <c r="K136" s="38">
        <v>18197384.240000002</v>
      </c>
    </row>
    <row r="137" spans="2:11" x14ac:dyDescent="0.25">
      <c r="B137" s="38">
        <v>230049494.88999999</v>
      </c>
      <c r="D137" s="38">
        <v>1172812714.72</v>
      </c>
      <c r="F137" s="41">
        <f t="shared" si="0"/>
        <v>1402862209.6100001</v>
      </c>
      <c r="K137" s="38">
        <v>17000</v>
      </c>
    </row>
    <row r="138" spans="2:11" x14ac:dyDescent="0.25">
      <c r="B138" s="38">
        <v>164059531.84</v>
      </c>
      <c r="D138" s="38">
        <v>1108068604.9400001</v>
      </c>
      <c r="F138" s="41">
        <f t="shared" si="0"/>
        <v>1272128136.78</v>
      </c>
      <c r="H138">
        <v>100000000000</v>
      </c>
      <c r="K138" s="38">
        <v>8696558.129999999</v>
      </c>
    </row>
    <row r="139" spans="2:11" x14ac:dyDescent="0.25">
      <c r="B139" s="38">
        <v>7207859.1200000001</v>
      </c>
      <c r="D139" s="38">
        <v>1025544734.99</v>
      </c>
      <c r="F139" s="41">
        <f t="shared" si="0"/>
        <v>1032752594.11</v>
      </c>
      <c r="K139" s="38">
        <v>0</v>
      </c>
    </row>
    <row r="140" spans="2:11" x14ac:dyDescent="0.25">
      <c r="B140" s="38">
        <v>72384182.770000011</v>
      </c>
      <c r="D140" s="38">
        <v>778395816.02999997</v>
      </c>
      <c r="F140" s="41">
        <f t="shared" si="0"/>
        <v>850779998.79999995</v>
      </c>
      <c r="H140">
        <v>100000000000</v>
      </c>
      <c r="K140" s="38">
        <v>2022775</v>
      </c>
    </row>
    <row r="141" spans="2:11" x14ac:dyDescent="0.25">
      <c r="B141" s="38">
        <v>55274663.359999999</v>
      </c>
      <c r="D141" s="38">
        <v>766725250.09000003</v>
      </c>
      <c r="F141" s="41">
        <f t="shared" si="0"/>
        <v>821999913.45000005</v>
      </c>
      <c r="K141" s="38">
        <v>3916090.24</v>
      </c>
    </row>
    <row r="142" spans="2:11" x14ac:dyDescent="0.25">
      <c r="B142" s="38">
        <v>0</v>
      </c>
      <c r="D142" s="38">
        <v>691129434</v>
      </c>
      <c r="F142" s="41">
        <f t="shared" si="0"/>
        <v>691129434</v>
      </c>
      <c r="K142" s="38">
        <v>6208044.1799999997</v>
      </c>
    </row>
    <row r="143" spans="2:11" x14ac:dyDescent="0.25">
      <c r="B143" s="38">
        <v>359397.18</v>
      </c>
      <c r="D143" s="38">
        <v>636245852.29999995</v>
      </c>
      <c r="F143" s="41">
        <f t="shared" si="0"/>
        <v>636605249.4799999</v>
      </c>
      <c r="K143" s="38">
        <v>1334808</v>
      </c>
    </row>
    <row r="144" spans="2:11" x14ac:dyDescent="0.25">
      <c r="B144" s="38">
        <v>51607859.549999997</v>
      </c>
      <c r="D144" s="38">
        <v>623446150.62</v>
      </c>
      <c r="F144" s="41">
        <f t="shared" si="0"/>
        <v>675054010.16999996</v>
      </c>
      <c r="K144" s="38">
        <v>30434665</v>
      </c>
    </row>
    <row r="145" spans="2:11" x14ac:dyDescent="0.25">
      <c r="B145" s="38">
        <v>61496567.969999999</v>
      </c>
      <c r="D145" s="38">
        <v>396170002.57999998</v>
      </c>
      <c r="F145" s="41">
        <f t="shared" si="0"/>
        <v>457666570.54999995</v>
      </c>
      <c r="K145" s="38">
        <v>0</v>
      </c>
    </row>
    <row r="146" spans="2:11" x14ac:dyDescent="0.25">
      <c r="B146" s="38">
        <v>32764684.07</v>
      </c>
      <c r="D146" s="38">
        <v>364651428.18000001</v>
      </c>
      <c r="F146" s="41">
        <f t="shared" si="0"/>
        <v>397416112.25</v>
      </c>
      <c r="K146" s="38">
        <v>2279457.77</v>
      </c>
    </row>
    <row r="147" spans="2:11" x14ac:dyDescent="0.25">
      <c r="B147" s="38">
        <v>19135110.670000002</v>
      </c>
      <c r="D147" s="38">
        <v>217091892.62</v>
      </c>
      <c r="F147" s="41">
        <f t="shared" si="0"/>
        <v>236227003.29000002</v>
      </c>
      <c r="K147" s="38">
        <v>0</v>
      </c>
    </row>
    <row r="148" spans="2:11" x14ac:dyDescent="0.25">
      <c r="B148" s="38">
        <v>17297185.300000001</v>
      </c>
      <c r="D148" s="38">
        <v>174021766.41</v>
      </c>
      <c r="F148" s="41">
        <f t="shared" si="0"/>
        <v>191318951.71000001</v>
      </c>
      <c r="K148" s="38">
        <v>2716625.79</v>
      </c>
    </row>
    <row r="149" spans="2:11" x14ac:dyDescent="0.25">
      <c r="B149" s="38">
        <v>7872055.5</v>
      </c>
      <c r="D149" s="38">
        <v>173393027.19999999</v>
      </c>
      <c r="F149" s="41">
        <f t="shared" si="0"/>
        <v>181265082.69999999</v>
      </c>
      <c r="K149" s="38">
        <v>1698600</v>
      </c>
    </row>
    <row r="150" spans="2:11" x14ac:dyDescent="0.25">
      <c r="B150" s="38">
        <v>265514</v>
      </c>
      <c r="D150" s="38">
        <v>131506495.92</v>
      </c>
      <c r="F150" s="41">
        <f t="shared" si="0"/>
        <v>131772009.92</v>
      </c>
      <c r="K150" s="38">
        <v>0</v>
      </c>
    </row>
    <row r="151" spans="2:11" x14ac:dyDescent="0.25">
      <c r="B151" s="38">
        <v>949828</v>
      </c>
      <c r="D151" s="38">
        <v>125428349.38</v>
      </c>
      <c r="F151" s="41">
        <f t="shared" si="0"/>
        <v>126378177.38</v>
      </c>
      <c r="K151" s="38">
        <v>0</v>
      </c>
    </row>
    <row r="152" spans="2:11" x14ac:dyDescent="0.25">
      <c r="B152" s="38">
        <v>12768215.190000001</v>
      </c>
      <c r="D152" s="38">
        <v>106830869.09</v>
      </c>
      <c r="F152" s="41">
        <f t="shared" si="0"/>
        <v>119599084.28</v>
      </c>
      <c r="K152" s="38">
        <v>0</v>
      </c>
    </row>
    <row r="153" spans="2:11" x14ac:dyDescent="0.25">
      <c r="B153" s="38">
        <v>114395538.01000001</v>
      </c>
      <c r="D153" s="38">
        <v>96985783.569999993</v>
      </c>
      <c r="F153" s="41">
        <f t="shared" si="0"/>
        <v>211381321.57999998</v>
      </c>
      <c r="K153" s="38">
        <v>0</v>
      </c>
    </row>
    <row r="154" spans="2:11" x14ac:dyDescent="0.25">
      <c r="B154" s="38">
        <v>30598020.699999999</v>
      </c>
      <c r="D154" s="38">
        <v>87797469.480000004</v>
      </c>
      <c r="F154" s="41">
        <f t="shared" si="0"/>
        <v>118395490.18000001</v>
      </c>
      <c r="K154" s="38">
        <v>0</v>
      </c>
    </row>
    <row r="155" spans="2:11" x14ac:dyDescent="0.25">
      <c r="B155" s="38">
        <v>38497707</v>
      </c>
      <c r="D155" s="38">
        <v>83188423.599999994</v>
      </c>
      <c r="F155" s="41">
        <f t="shared" si="0"/>
        <v>121686130.59999999</v>
      </c>
      <c r="K155" s="38">
        <v>0</v>
      </c>
    </row>
    <row r="156" spans="2:11" x14ac:dyDescent="0.25">
      <c r="B156" s="38">
        <v>18197384.240000002</v>
      </c>
      <c r="D156" s="38">
        <v>80120580.200000003</v>
      </c>
      <c r="F156" s="41">
        <f t="shared" si="0"/>
        <v>98317964.439999998</v>
      </c>
      <c r="K156" s="38">
        <v>581.5</v>
      </c>
    </row>
    <row r="157" spans="2:11" x14ac:dyDescent="0.25">
      <c r="B157" s="38">
        <v>17000</v>
      </c>
      <c r="D157" s="38">
        <v>70554422.760000005</v>
      </c>
      <c r="F157" s="41">
        <f t="shared" si="0"/>
        <v>70571422.760000005</v>
      </c>
      <c r="K157" s="41">
        <f>SUM(K103:K156)</f>
        <v>118404066577.16</v>
      </c>
    </row>
    <row r="158" spans="2:11" x14ac:dyDescent="0.25">
      <c r="B158" s="38">
        <v>8696558.129999999</v>
      </c>
      <c r="D158" s="38">
        <v>59928039.109999999</v>
      </c>
      <c r="F158" s="41">
        <f t="shared" si="0"/>
        <v>68624597.239999995</v>
      </c>
    </row>
    <row r="159" spans="2:11" x14ac:dyDescent="0.25">
      <c r="B159" s="38">
        <v>0</v>
      </c>
      <c r="D159" s="38">
        <v>41342093.460000001</v>
      </c>
      <c r="F159" s="41">
        <f t="shared" si="0"/>
        <v>41342093.460000001</v>
      </c>
      <c r="K159">
        <v>118404066577.16</v>
      </c>
    </row>
    <row r="160" spans="2:11" x14ac:dyDescent="0.25">
      <c r="B160" s="38">
        <v>2022775</v>
      </c>
      <c r="D160" s="38">
        <v>41215843.130000003</v>
      </c>
      <c r="F160" s="41">
        <f t="shared" si="0"/>
        <v>43238618.130000003</v>
      </c>
    </row>
    <row r="161" spans="2:6" x14ac:dyDescent="0.25">
      <c r="B161" s="38">
        <v>3916090.24</v>
      </c>
      <c r="D161" s="38">
        <v>38466298.289999999</v>
      </c>
      <c r="F161" s="41">
        <f t="shared" si="0"/>
        <v>42382388.530000001</v>
      </c>
    </row>
    <row r="162" spans="2:6" x14ac:dyDescent="0.25">
      <c r="B162" s="38">
        <v>6208044.1799999997</v>
      </c>
      <c r="D162" s="38">
        <v>33601072.310000002</v>
      </c>
      <c r="F162" s="41">
        <f t="shared" si="0"/>
        <v>39809116.490000002</v>
      </c>
    </row>
    <row r="163" spans="2:6" x14ac:dyDescent="0.25">
      <c r="B163" s="38">
        <v>1334808</v>
      </c>
      <c r="D163" s="38">
        <v>33600130.200000003</v>
      </c>
      <c r="F163" s="41">
        <f t="shared" si="0"/>
        <v>34934938.200000003</v>
      </c>
    </row>
    <row r="164" spans="2:6" x14ac:dyDescent="0.25">
      <c r="B164" s="38">
        <v>30434665</v>
      </c>
      <c r="D164" s="38">
        <v>18750053.59</v>
      </c>
      <c r="F164" s="41">
        <f t="shared" si="0"/>
        <v>49184718.590000004</v>
      </c>
    </row>
    <row r="165" spans="2:6" x14ac:dyDescent="0.25">
      <c r="B165" s="38">
        <v>0</v>
      </c>
      <c r="D165" s="38">
        <v>18727201.039999999</v>
      </c>
      <c r="F165" s="41">
        <f t="shared" si="0"/>
        <v>18727201.039999999</v>
      </c>
    </row>
    <row r="166" spans="2:6" x14ac:dyDescent="0.25">
      <c r="B166" s="38">
        <v>2279457.77</v>
      </c>
      <c r="D166" s="38">
        <v>15349567.5</v>
      </c>
      <c r="F166" s="41">
        <f t="shared" si="0"/>
        <v>17629025.27</v>
      </c>
    </row>
    <row r="167" spans="2:6" x14ac:dyDescent="0.25">
      <c r="B167" s="38">
        <v>0</v>
      </c>
      <c r="D167" s="38">
        <v>14321420.199999999</v>
      </c>
      <c r="F167" s="41">
        <f t="shared" si="0"/>
        <v>14321420.199999999</v>
      </c>
    </row>
    <row r="168" spans="2:6" x14ac:dyDescent="0.25">
      <c r="B168" s="38">
        <v>2716625.79</v>
      </c>
      <c r="D168" s="38">
        <v>13931365</v>
      </c>
      <c r="F168" s="41">
        <f t="shared" si="0"/>
        <v>16647990.789999999</v>
      </c>
    </row>
    <row r="169" spans="2:6" x14ac:dyDescent="0.25">
      <c r="B169" s="38">
        <v>1698600</v>
      </c>
      <c r="D169" s="38">
        <v>7504645</v>
      </c>
      <c r="F169" s="41">
        <f t="shared" si="0"/>
        <v>9203245</v>
      </c>
    </row>
    <row r="170" spans="2:6" x14ac:dyDescent="0.25">
      <c r="B170" s="38">
        <v>0</v>
      </c>
      <c r="D170" s="38">
        <v>0</v>
      </c>
      <c r="F170" s="41">
        <f t="shared" si="0"/>
        <v>0</v>
      </c>
    </row>
    <row r="171" spans="2:6" x14ac:dyDescent="0.25">
      <c r="B171" s="38">
        <v>0</v>
      </c>
      <c r="D171" s="38">
        <v>0</v>
      </c>
      <c r="F171" s="41">
        <f t="shared" si="0"/>
        <v>0</v>
      </c>
    </row>
    <row r="172" spans="2:6" x14ac:dyDescent="0.25">
      <c r="B172" s="38">
        <v>0</v>
      </c>
      <c r="D172" s="38">
        <v>0</v>
      </c>
      <c r="F172" s="41">
        <f t="shared" si="0"/>
        <v>0</v>
      </c>
    </row>
    <row r="173" spans="2:6" x14ac:dyDescent="0.25">
      <c r="B173" s="38">
        <v>0</v>
      </c>
      <c r="D173" s="38">
        <v>0</v>
      </c>
      <c r="F173" s="41">
        <f t="shared" si="0"/>
        <v>0</v>
      </c>
    </row>
    <row r="174" spans="2:6" x14ac:dyDescent="0.25">
      <c r="B174" s="38">
        <v>0</v>
      </c>
      <c r="D174" s="38">
        <v>0</v>
      </c>
      <c r="F174" s="41">
        <f t="shared" si="0"/>
        <v>0</v>
      </c>
    </row>
    <row r="175" spans="2:6" x14ac:dyDescent="0.25">
      <c r="B175" s="38">
        <v>0</v>
      </c>
      <c r="D175" s="38">
        <v>0</v>
      </c>
      <c r="F175" s="41">
        <f t="shared" si="0"/>
        <v>0</v>
      </c>
    </row>
    <row r="176" spans="2:6" x14ac:dyDescent="0.25">
      <c r="B176" s="38">
        <v>581.5</v>
      </c>
      <c r="D176" s="38"/>
      <c r="F176" s="41">
        <f t="shared" si="0"/>
        <v>581.5</v>
      </c>
    </row>
    <row r="179" spans="4:6" x14ac:dyDescent="0.25">
      <c r="D179" s="38">
        <v>1007560944</v>
      </c>
    </row>
    <row r="180" spans="4:6" x14ac:dyDescent="0.25">
      <c r="D180" s="38">
        <v>302400</v>
      </c>
    </row>
    <row r="181" spans="4:6" x14ac:dyDescent="0.25">
      <c r="D181" s="38">
        <v>4349592</v>
      </c>
    </row>
    <row r="182" spans="4:6" x14ac:dyDescent="0.25">
      <c r="D182" s="38">
        <v>99900</v>
      </c>
    </row>
    <row r="183" spans="4:6" x14ac:dyDescent="0.25">
      <c r="D183" s="38">
        <v>0</v>
      </c>
      <c r="F183" s="38">
        <v>53752616414.830002</v>
      </c>
    </row>
    <row r="184" spans="4:6" x14ac:dyDescent="0.25">
      <c r="D184" s="38">
        <v>388476</v>
      </c>
      <c r="F184" s="38">
        <v>91665490798</v>
      </c>
    </row>
    <row r="185" spans="4:6" x14ac:dyDescent="0.25">
      <c r="D185" s="38">
        <v>7244748</v>
      </c>
      <c r="F185" s="38">
        <v>8664649646.3099995</v>
      </c>
    </row>
    <row r="186" spans="4:6" x14ac:dyDescent="0.25">
      <c r="D186" s="38">
        <v>2160000</v>
      </c>
      <c r="F186" s="38">
        <v>9328240234.1100006</v>
      </c>
    </row>
    <row r="187" spans="4:6" x14ac:dyDescent="0.25">
      <c r="D187" s="38">
        <v>5337684</v>
      </c>
      <c r="F187" s="38">
        <v>5559613186.8100004</v>
      </c>
    </row>
    <row r="188" spans="4:6" x14ac:dyDescent="0.25">
      <c r="D188" s="38">
        <v>0</v>
      </c>
      <c r="F188" s="38">
        <v>4173096406.3699999</v>
      </c>
    </row>
    <row r="189" spans="4:6" x14ac:dyDescent="0.25">
      <c r="D189" s="38">
        <v>6502356</v>
      </c>
      <c r="F189" s="38">
        <v>2971198901.5899997</v>
      </c>
    </row>
    <row r="190" spans="4:6" x14ac:dyDescent="0.25">
      <c r="D190" s="38">
        <v>2983284</v>
      </c>
      <c r="F190" s="38">
        <v>2722925451.0600004</v>
      </c>
    </row>
    <row r="191" spans="4:6" x14ac:dyDescent="0.25">
      <c r="D191" s="38">
        <v>9543204</v>
      </c>
      <c r="F191" s="38">
        <v>2553921449.29</v>
      </c>
    </row>
    <row r="192" spans="4:6" x14ac:dyDescent="0.25">
      <c r="D192" s="38">
        <v>6048000</v>
      </c>
      <c r="F192" s="38">
        <v>1402862209.6100001</v>
      </c>
    </row>
    <row r="193" spans="4:8" x14ac:dyDescent="0.25">
      <c r="D193" s="38">
        <v>108000</v>
      </c>
      <c r="F193" s="38">
        <v>1272128136.78</v>
      </c>
    </row>
    <row r="194" spans="4:8" x14ac:dyDescent="0.25">
      <c r="D194" s="38">
        <v>2217240</v>
      </c>
      <c r="F194" s="38">
        <v>1032752594.11</v>
      </c>
    </row>
    <row r="195" spans="4:8" x14ac:dyDescent="0.25">
      <c r="D195" s="38">
        <v>975240</v>
      </c>
      <c r="F195" s="38">
        <v>850779998.79999995</v>
      </c>
    </row>
    <row r="196" spans="4:8" x14ac:dyDescent="0.25">
      <c r="D196" s="38">
        <v>0</v>
      </c>
      <c r="F196" s="38">
        <v>821999913.45000005</v>
      </c>
    </row>
    <row r="197" spans="4:8" x14ac:dyDescent="0.25">
      <c r="D197" s="38">
        <v>268056</v>
      </c>
      <c r="F197" s="38">
        <v>691129434</v>
      </c>
    </row>
    <row r="198" spans="4:8" x14ac:dyDescent="0.25">
      <c r="D198" s="38">
        <v>0</v>
      </c>
      <c r="F198" s="38">
        <v>636605249.4799999</v>
      </c>
    </row>
    <row r="199" spans="4:8" x14ac:dyDescent="0.25">
      <c r="D199" s="38">
        <v>358344</v>
      </c>
      <c r="F199" s="38">
        <v>675054010.16999996</v>
      </c>
    </row>
    <row r="200" spans="4:8" x14ac:dyDescent="0.25">
      <c r="D200" s="38">
        <v>0</v>
      </c>
      <c r="F200" s="38">
        <v>457666570.54999995</v>
      </c>
    </row>
    <row r="201" spans="4:8" x14ac:dyDescent="0.25">
      <c r="D201" s="38">
        <v>2442250224</v>
      </c>
      <c r="F201" s="38">
        <v>397416112.25</v>
      </c>
      <c r="H201" s="38">
        <v>21182190</v>
      </c>
    </row>
    <row r="202" spans="4:8" x14ac:dyDescent="0.25">
      <c r="D202" s="38">
        <v>900936</v>
      </c>
      <c r="F202" s="38">
        <v>236227003.29000002</v>
      </c>
      <c r="H202" s="38">
        <v>35957370</v>
      </c>
    </row>
    <row r="203" spans="4:8" x14ac:dyDescent="0.25">
      <c r="D203" s="38">
        <v>2484000</v>
      </c>
      <c r="F203" s="38">
        <v>191318951.71000001</v>
      </c>
      <c r="H203" s="38">
        <v>23717130570</v>
      </c>
    </row>
    <row r="204" spans="4:8" x14ac:dyDescent="0.25">
      <c r="D204" s="38">
        <v>162000</v>
      </c>
      <c r="F204" s="38">
        <v>181265082.69999999</v>
      </c>
      <c r="H204" s="38">
        <v>0</v>
      </c>
    </row>
    <row r="205" spans="4:8" x14ac:dyDescent="0.25">
      <c r="D205" s="38">
        <v>16174080</v>
      </c>
      <c r="F205" s="38">
        <v>131772009.92</v>
      </c>
      <c r="H205" s="38">
        <v>2256165</v>
      </c>
    </row>
    <row r="206" spans="4:8" x14ac:dyDescent="0.25">
      <c r="D206" s="38">
        <v>2593836</v>
      </c>
      <c r="F206" s="38">
        <v>126378177.38</v>
      </c>
      <c r="H206" s="38">
        <v>8771205</v>
      </c>
    </row>
    <row r="207" spans="4:8" x14ac:dyDescent="0.25">
      <c r="D207" s="38">
        <v>0</v>
      </c>
      <c r="F207" s="38">
        <v>119599084.28</v>
      </c>
      <c r="H207" s="38">
        <v>15041100</v>
      </c>
    </row>
    <row r="208" spans="4:8" x14ac:dyDescent="0.25">
      <c r="D208" s="38">
        <v>0</v>
      </c>
      <c r="F208" s="38">
        <v>211381321.57999998</v>
      </c>
      <c r="H208" s="38">
        <v>9195563460</v>
      </c>
    </row>
    <row r="209" spans="4:8" x14ac:dyDescent="0.25">
      <c r="D209" s="38">
        <v>102600</v>
      </c>
      <c r="F209" s="38">
        <v>118395490.18000001</v>
      </c>
      <c r="H209" s="38">
        <v>307806555</v>
      </c>
    </row>
    <row r="210" spans="4:8" x14ac:dyDescent="0.25">
      <c r="D210" s="38">
        <v>0</v>
      </c>
      <c r="F210" s="38">
        <v>121686130.59999999</v>
      </c>
      <c r="H210" s="38">
        <v>0</v>
      </c>
    </row>
    <row r="211" spans="4:8" x14ac:dyDescent="0.25">
      <c r="D211" s="38">
        <v>648000</v>
      </c>
      <c r="F211" s="38">
        <v>98317964.439999998</v>
      </c>
      <c r="H211" s="38">
        <v>34025295</v>
      </c>
    </row>
    <row r="212" spans="4:8" x14ac:dyDescent="0.25">
      <c r="D212" s="38">
        <v>108000</v>
      </c>
      <c r="F212" s="38">
        <v>70571422.760000005</v>
      </c>
      <c r="H212" s="38">
        <v>6274050</v>
      </c>
    </row>
    <row r="213" spans="4:8" x14ac:dyDescent="0.25">
      <c r="D213" s="38">
        <v>0</v>
      </c>
      <c r="F213" s="38">
        <v>68624597.239999995</v>
      </c>
      <c r="H213" s="38">
        <v>1130160</v>
      </c>
    </row>
    <row r="214" spans="4:8" x14ac:dyDescent="0.25">
      <c r="D214" s="38">
        <v>1920240</v>
      </c>
      <c r="F214" s="38">
        <v>41342093.460000001</v>
      </c>
      <c r="H214" s="38">
        <v>0</v>
      </c>
    </row>
    <row r="215" spans="4:8" x14ac:dyDescent="0.25">
      <c r="D215" s="38">
        <v>299124792</v>
      </c>
      <c r="F215" s="38">
        <v>43238618.130000003</v>
      </c>
      <c r="H215" s="38">
        <v>1441785</v>
      </c>
    </row>
    <row r="216" spans="4:8" x14ac:dyDescent="0.25">
      <c r="D216" s="38">
        <v>0</v>
      </c>
      <c r="F216" s="38">
        <v>42382388.530000001</v>
      </c>
      <c r="H216" s="38">
        <v>627405</v>
      </c>
    </row>
    <row r="217" spans="4:8" x14ac:dyDescent="0.25">
      <c r="D217" s="38">
        <v>1613088</v>
      </c>
      <c r="F217" s="38">
        <v>39809116.490000002</v>
      </c>
      <c r="H217" s="38">
        <v>0</v>
      </c>
    </row>
    <row r="218" spans="4:8" x14ac:dyDescent="0.25">
      <c r="D218" s="41">
        <f>SUM(D179:D217)</f>
        <v>3824529264</v>
      </c>
      <c r="F218" s="38">
        <v>34934938.200000003</v>
      </c>
      <c r="H218" s="38">
        <v>4155000</v>
      </c>
    </row>
    <row r="219" spans="4:8" x14ac:dyDescent="0.25">
      <c r="D219">
        <v>3824529264</v>
      </c>
      <c r="F219" s="38">
        <v>49184718.590000004</v>
      </c>
      <c r="H219" s="38">
        <v>0</v>
      </c>
    </row>
    <row r="220" spans="4:8" x14ac:dyDescent="0.25">
      <c r="F220" s="38">
        <v>18727201.039999999</v>
      </c>
      <c r="H220" s="38">
        <v>0</v>
      </c>
    </row>
    <row r="221" spans="4:8" x14ac:dyDescent="0.25">
      <c r="F221" s="38">
        <v>17629025.27</v>
      </c>
      <c r="H221" s="38">
        <v>0</v>
      </c>
    </row>
    <row r="222" spans="4:8" x14ac:dyDescent="0.25">
      <c r="F222" s="38">
        <v>14321420.199999999</v>
      </c>
      <c r="H222" s="38">
        <v>0</v>
      </c>
    </row>
    <row r="223" spans="4:8" x14ac:dyDescent="0.25">
      <c r="D223" s="38">
        <v>2327759056.9799995</v>
      </c>
      <c r="F223" s="38">
        <v>16647990.789999999</v>
      </c>
      <c r="H223" s="38">
        <v>3132870</v>
      </c>
    </row>
    <row r="224" spans="4:8" x14ac:dyDescent="0.25">
      <c r="D224" s="38">
        <v>310588727.83999997</v>
      </c>
      <c r="F224" s="38">
        <v>9203245</v>
      </c>
      <c r="H224" s="38">
        <v>831000</v>
      </c>
    </row>
    <row r="225" spans="4:8" x14ac:dyDescent="0.25">
      <c r="D225" s="38">
        <v>27031872846.09</v>
      </c>
      <c r="F225" s="38">
        <v>0</v>
      </c>
      <c r="H225" s="38">
        <v>0</v>
      </c>
    </row>
    <row r="226" spans="4:8" x14ac:dyDescent="0.25">
      <c r="D226" s="38">
        <v>84475975.129999995</v>
      </c>
      <c r="F226" s="38">
        <v>0</v>
      </c>
      <c r="H226" s="38">
        <v>0</v>
      </c>
    </row>
    <row r="227" spans="4:8" x14ac:dyDescent="0.25">
      <c r="D227" s="38">
        <v>2657183029.3299999</v>
      </c>
      <c r="F227" s="38">
        <v>0</v>
      </c>
      <c r="H227" s="38">
        <v>6062145</v>
      </c>
    </row>
    <row r="228" spans="4:8" x14ac:dyDescent="0.25">
      <c r="D228" s="38">
        <v>947296431.64999998</v>
      </c>
      <c r="F228" s="38">
        <v>0</v>
      </c>
      <c r="H228" s="38">
        <v>0</v>
      </c>
    </row>
    <row r="229" spans="4:8" x14ac:dyDescent="0.25">
      <c r="D229" s="38">
        <v>1063859880.5699999</v>
      </c>
      <c r="F229" s="38">
        <v>0</v>
      </c>
      <c r="H229" s="38">
        <v>0</v>
      </c>
    </row>
    <row r="230" spans="4:8" x14ac:dyDescent="0.25">
      <c r="D230" s="38">
        <v>10385021074.48</v>
      </c>
      <c r="F230" s="38">
        <v>0</v>
      </c>
      <c r="H230" s="38">
        <v>0</v>
      </c>
    </row>
    <row r="231" spans="4:8" x14ac:dyDescent="0.25">
      <c r="D231" s="38">
        <v>455363339.06999999</v>
      </c>
      <c r="F231" s="38">
        <v>581.5</v>
      </c>
      <c r="H231" s="38">
        <v>0</v>
      </c>
    </row>
    <row r="232" spans="4:8" x14ac:dyDescent="0.25">
      <c r="D232" s="38">
        <v>26243991.07</v>
      </c>
      <c r="H232" s="38">
        <v>0</v>
      </c>
    </row>
    <row r="233" spans="4:8" x14ac:dyDescent="0.25">
      <c r="D233" s="38">
        <v>295171007.25</v>
      </c>
      <c r="H233" s="38">
        <v>0</v>
      </c>
    </row>
    <row r="234" spans="4:8" x14ac:dyDescent="0.25">
      <c r="D234" s="38">
        <v>50099414.299999997</v>
      </c>
      <c r="H234" s="38">
        <v>9660375</v>
      </c>
    </row>
    <row r="235" spans="4:8" x14ac:dyDescent="0.25">
      <c r="D235" s="38">
        <v>178371843.34</v>
      </c>
      <c r="H235" s="38">
        <v>0</v>
      </c>
    </row>
    <row r="236" spans="4:8" x14ac:dyDescent="0.25">
      <c r="D236" s="38">
        <v>6048000</v>
      </c>
      <c r="H236" s="38">
        <v>1495800</v>
      </c>
    </row>
    <row r="237" spans="4:8" x14ac:dyDescent="0.25">
      <c r="D237" s="38">
        <v>158231405.37</v>
      </c>
      <c r="H237" s="38">
        <v>0</v>
      </c>
    </row>
    <row r="238" spans="4:8" x14ac:dyDescent="0.25">
      <c r="D238" s="38">
        <v>25987266.66</v>
      </c>
      <c r="H238" s="38">
        <v>0</v>
      </c>
    </row>
    <row r="239" spans="4:8" x14ac:dyDescent="0.25">
      <c r="D239" s="38">
        <v>4649930</v>
      </c>
      <c r="H239" s="38">
        <v>3432030</v>
      </c>
    </row>
    <row r="240" spans="4:8" x14ac:dyDescent="0.25">
      <c r="D240" s="38">
        <v>162707704.63999999</v>
      </c>
      <c r="H240" s="38">
        <f>SUM(H201:H239)</f>
        <v>33375976530</v>
      </c>
    </row>
    <row r="241" spans="4:8" x14ac:dyDescent="0.25">
      <c r="D241" s="38">
        <v>119680626.59999999</v>
      </c>
      <c r="F241" s="38">
        <v>1283440062.3899999</v>
      </c>
      <c r="H241">
        <v>33375976530</v>
      </c>
    </row>
    <row r="242" spans="4:8" x14ac:dyDescent="0.25">
      <c r="D242" s="38">
        <v>0</v>
      </c>
      <c r="F242" s="38">
        <v>261044457.83999997</v>
      </c>
    </row>
    <row r="243" spans="4:8" x14ac:dyDescent="0.25">
      <c r="D243" s="38">
        <v>69517843.149999991</v>
      </c>
      <c r="F243" s="38">
        <v>1425012684.0900002</v>
      </c>
    </row>
    <row r="244" spans="4:8" x14ac:dyDescent="0.25">
      <c r="D244" s="38">
        <v>0</v>
      </c>
      <c r="F244" s="38">
        <v>4737338</v>
      </c>
    </row>
    <row r="245" spans="4:8" x14ac:dyDescent="0.25">
      <c r="D245" s="38">
        <v>2479937635.3099999</v>
      </c>
      <c r="F245" s="38">
        <v>356586624.33000004</v>
      </c>
    </row>
    <row r="246" spans="4:8" x14ac:dyDescent="0.25">
      <c r="D246" s="38">
        <v>102869700.72</v>
      </c>
      <c r="F246" s="38">
        <v>937938750.64999998</v>
      </c>
    </row>
    <row r="247" spans="4:8" x14ac:dyDescent="0.25">
      <c r="D247" s="38">
        <v>6931207.9100000001</v>
      </c>
      <c r="F247" s="38">
        <v>1041108032.5699999</v>
      </c>
    </row>
    <row r="248" spans="4:8" x14ac:dyDescent="0.25">
      <c r="D248" s="38">
        <v>38762684</v>
      </c>
      <c r="F248" s="38">
        <v>1066624314.48</v>
      </c>
    </row>
    <row r="249" spans="4:8" x14ac:dyDescent="0.25">
      <c r="D249" s="38">
        <v>56035859</v>
      </c>
      <c r="F249" s="38">
        <v>142219100.06999999</v>
      </c>
    </row>
    <row r="250" spans="4:8" x14ac:dyDescent="0.25">
      <c r="D250" s="38">
        <v>4066900</v>
      </c>
      <c r="F250" s="38">
        <v>26243991.07</v>
      </c>
    </row>
    <row r="251" spans="4:8" x14ac:dyDescent="0.25">
      <c r="D251" s="38">
        <v>0</v>
      </c>
      <c r="F251" s="38">
        <v>243082356.25</v>
      </c>
    </row>
    <row r="252" spans="4:8" x14ac:dyDescent="0.25">
      <c r="D252" s="38">
        <v>247730.6</v>
      </c>
      <c r="F252" s="38">
        <v>13910280.300000001</v>
      </c>
    </row>
    <row r="253" spans="4:8" x14ac:dyDescent="0.25">
      <c r="D253" s="38">
        <v>77107064</v>
      </c>
      <c r="F253" s="38">
        <v>167698479.34</v>
      </c>
    </row>
    <row r="254" spans="4:8" x14ac:dyDescent="0.25">
      <c r="D254" s="38">
        <v>8857646</v>
      </c>
      <c r="F254" s="38">
        <v>0</v>
      </c>
    </row>
    <row r="255" spans="4:8" x14ac:dyDescent="0.25">
      <c r="D255" s="38">
        <v>3118879</v>
      </c>
      <c r="F255" s="38">
        <v>82458021.689999998</v>
      </c>
    </row>
    <row r="256" spans="4:8" x14ac:dyDescent="0.25">
      <c r="D256" s="38">
        <v>15387007.539999999</v>
      </c>
      <c r="F256" s="38">
        <v>23142621.66</v>
      </c>
    </row>
    <row r="257" spans="4:8" x14ac:dyDescent="0.25">
      <c r="D257" s="38">
        <v>0</v>
      </c>
      <c r="F257" s="38">
        <v>3674690</v>
      </c>
    </row>
    <row r="258" spans="4:8" x14ac:dyDescent="0.25">
      <c r="D258" s="38">
        <v>7531640.25</v>
      </c>
      <c r="F258" s="38">
        <v>158552704.63999999</v>
      </c>
    </row>
    <row r="259" spans="4:8" x14ac:dyDescent="0.25">
      <c r="D259" s="38">
        <v>299968047.48000002</v>
      </c>
      <c r="F259" s="38">
        <v>119412570.59999999</v>
      </c>
    </row>
    <row r="260" spans="4:8" x14ac:dyDescent="0.25">
      <c r="D260" s="38">
        <v>10896206</v>
      </c>
      <c r="F260" s="38">
        <v>0</v>
      </c>
    </row>
    <row r="261" spans="4:8" x14ac:dyDescent="0.25">
      <c r="D261" s="38">
        <v>5075095.0600000005</v>
      </c>
      <c r="F261" s="38">
        <v>69159499.149999991</v>
      </c>
    </row>
    <row r="262" spans="4:8" x14ac:dyDescent="0.25">
      <c r="D262" s="38">
        <v>1143560</v>
      </c>
      <c r="F262" s="38">
        <v>0</v>
      </c>
    </row>
    <row r="263" spans="4:8" x14ac:dyDescent="0.25">
      <c r="D263" s="38">
        <v>2644853.91</v>
      </c>
      <c r="F263" s="38">
        <v>34554541.310000002</v>
      </c>
    </row>
    <row r="264" spans="4:8" x14ac:dyDescent="0.25">
      <c r="D264" s="38">
        <v>0</v>
      </c>
      <c r="F264" s="38">
        <v>13066167</v>
      </c>
    </row>
    <row r="265" spans="4:8" x14ac:dyDescent="0.25">
      <c r="D265" s="38">
        <v>0</v>
      </c>
      <c r="F265" s="38">
        <v>4447207.91</v>
      </c>
    </row>
    <row r="266" spans="4:8" x14ac:dyDescent="0.25">
      <c r="D266" s="38">
        <v>956800</v>
      </c>
      <c r="F266" s="38">
        <v>38600684</v>
      </c>
    </row>
    <row r="267" spans="4:8" x14ac:dyDescent="0.25">
      <c r="D267" s="38">
        <v>11600000</v>
      </c>
      <c r="F267" s="38">
        <v>33603634</v>
      </c>
    </row>
    <row r="268" spans="4:8" x14ac:dyDescent="0.25">
      <c r="D268" s="41">
        <f>SUM(D223:D267)</f>
        <v>49493267910.300018</v>
      </c>
      <c r="F268" s="38">
        <v>1473064</v>
      </c>
    </row>
    <row r="269" spans="4:8" x14ac:dyDescent="0.25">
      <c r="F269" s="38">
        <v>0</v>
      </c>
      <c r="H269" s="38">
        <v>15575860.59</v>
      </c>
    </row>
    <row r="270" spans="4:8" x14ac:dyDescent="0.25">
      <c r="D270">
        <v>49493267910.300003</v>
      </c>
      <c r="F270" s="38">
        <v>247730.6</v>
      </c>
      <c r="H270" s="38">
        <v>13284500</v>
      </c>
    </row>
    <row r="271" spans="4:8" x14ac:dyDescent="0.25">
      <c r="F271" s="38">
        <v>77004464</v>
      </c>
      <c r="H271" s="38">
        <v>1885380000</v>
      </c>
    </row>
    <row r="272" spans="4:8" x14ac:dyDescent="0.25">
      <c r="F272" s="38">
        <v>8857646</v>
      </c>
      <c r="H272" s="38">
        <v>79638737.129999995</v>
      </c>
    </row>
    <row r="273" spans="6:8" x14ac:dyDescent="0.25">
      <c r="F273" s="38">
        <v>2470879</v>
      </c>
      <c r="H273" s="38">
        <v>2298340240</v>
      </c>
    </row>
    <row r="274" spans="6:8" x14ac:dyDescent="0.25">
      <c r="F274" s="38">
        <v>5618632.54</v>
      </c>
      <c r="H274" s="38">
        <v>198000</v>
      </c>
    </row>
    <row r="275" spans="6:8" x14ac:dyDescent="0.25">
      <c r="F275" s="38">
        <v>0</v>
      </c>
      <c r="H275" s="38">
        <v>466000</v>
      </c>
    </row>
    <row r="276" spans="6:8" x14ac:dyDescent="0.25">
      <c r="F276" s="38">
        <v>4115600.25</v>
      </c>
      <c r="H276" s="38">
        <v>120673300</v>
      </c>
    </row>
    <row r="277" spans="6:8" x14ac:dyDescent="0.25">
      <c r="F277" s="38">
        <v>843255.48</v>
      </c>
      <c r="H277" s="38">
        <v>0</v>
      </c>
    </row>
    <row r="278" spans="6:8" x14ac:dyDescent="0.25">
      <c r="F278" s="38">
        <v>10896206</v>
      </c>
      <c r="H278" s="38">
        <v>0</v>
      </c>
    </row>
    <row r="279" spans="6:8" x14ac:dyDescent="0.25">
      <c r="F279" s="38">
        <v>29977.06</v>
      </c>
      <c r="H279" s="38">
        <v>11561000</v>
      </c>
    </row>
    <row r="280" spans="6:8" x14ac:dyDescent="0.25">
      <c r="F280" s="38">
        <v>1143560</v>
      </c>
      <c r="H280" s="38">
        <v>26931800</v>
      </c>
    </row>
    <row r="281" spans="6:8" x14ac:dyDescent="0.25">
      <c r="F281" s="38">
        <v>2644853.91</v>
      </c>
      <c r="H281" s="38">
        <v>0</v>
      </c>
    </row>
    <row r="282" spans="6:8" x14ac:dyDescent="0.25">
      <c r="F282" s="38">
        <v>0</v>
      </c>
      <c r="H282" s="38">
        <v>0</v>
      </c>
    </row>
    <row r="283" spans="6:8" x14ac:dyDescent="0.25">
      <c r="F283" s="38">
        <v>0</v>
      </c>
      <c r="H283" s="38">
        <v>74223598.680000007</v>
      </c>
    </row>
    <row r="284" spans="6:8" x14ac:dyDescent="0.25">
      <c r="F284" s="38">
        <v>956800</v>
      </c>
      <c r="H284" s="38">
        <v>0</v>
      </c>
    </row>
    <row r="285" spans="6:8" x14ac:dyDescent="0.25">
      <c r="F285" s="38">
        <v>11600000</v>
      </c>
      <c r="H285" s="38">
        <v>0</v>
      </c>
    </row>
    <row r="286" spans="6:8" x14ac:dyDescent="0.25">
      <c r="F286" s="41">
        <f>SUM(F241:F285)</f>
        <v>7678221482.1800003</v>
      </c>
      <c r="H286" s="38">
        <v>0</v>
      </c>
    </row>
    <row r="287" spans="6:8" x14ac:dyDescent="0.25">
      <c r="H287" s="38">
        <v>0</v>
      </c>
    </row>
    <row r="288" spans="6:8" x14ac:dyDescent="0.25">
      <c r="F288">
        <v>7678221482.1800003</v>
      </c>
      <c r="H288" s="38">
        <v>0</v>
      </c>
    </row>
    <row r="289" spans="4:8" x14ac:dyDescent="0.25">
      <c r="H289" s="38">
        <v>0</v>
      </c>
    </row>
    <row r="290" spans="4:8" x14ac:dyDescent="0.25">
      <c r="H290" s="38">
        <v>0</v>
      </c>
    </row>
    <row r="291" spans="4:8" x14ac:dyDescent="0.25">
      <c r="H291" s="38">
        <v>0</v>
      </c>
    </row>
    <row r="292" spans="4:8" x14ac:dyDescent="0.25">
      <c r="H292" s="38">
        <v>88071597.719999999</v>
      </c>
    </row>
    <row r="293" spans="4:8" x14ac:dyDescent="0.25">
      <c r="H293" s="38">
        <v>0</v>
      </c>
    </row>
    <row r="294" spans="4:8" x14ac:dyDescent="0.25">
      <c r="H294" s="38">
        <v>0</v>
      </c>
    </row>
    <row r="295" spans="4:8" x14ac:dyDescent="0.25">
      <c r="H295" s="38">
        <v>196000</v>
      </c>
    </row>
    <row r="296" spans="4:8" x14ac:dyDescent="0.25">
      <c r="H296" s="41">
        <f>SUM(H269:H295)</f>
        <v>4614540634.1199999</v>
      </c>
    </row>
    <row r="298" spans="4:8" x14ac:dyDescent="0.25">
      <c r="H298">
        <v>4614540634.1199999</v>
      </c>
    </row>
    <row r="301" spans="4:8" x14ac:dyDescent="0.25">
      <c r="D301" s="38">
        <v>2327759056.9799995</v>
      </c>
      <c r="F301" s="38">
        <v>98682073859.350006</v>
      </c>
      <c r="H301" s="41">
        <f>D301+F301</f>
        <v>101009832916.33</v>
      </c>
    </row>
    <row r="302" spans="4:8" x14ac:dyDescent="0.25">
      <c r="D302" s="38">
        <v>310588727.83999997</v>
      </c>
      <c r="F302" s="38">
        <v>91665490798</v>
      </c>
      <c r="H302" s="41">
        <f t="shared" ref="H302:H354" si="1">D302+F302</f>
        <v>91976079525.839996</v>
      </c>
    </row>
    <row r="303" spans="4:8" x14ac:dyDescent="0.25">
      <c r="D303" s="38">
        <v>27031872846.09</v>
      </c>
      <c r="F303" s="38">
        <v>91111889698.5</v>
      </c>
      <c r="H303" s="41">
        <f t="shared" si="1"/>
        <v>118143762544.59</v>
      </c>
    </row>
    <row r="304" spans="4:8" x14ac:dyDescent="0.25">
      <c r="D304" s="38">
        <v>84475975.129999995</v>
      </c>
      <c r="F304" s="38">
        <v>77084018933.149994</v>
      </c>
      <c r="H304" s="41">
        <f t="shared" si="1"/>
        <v>77168494908.279999</v>
      </c>
    </row>
    <row r="305" spans="4:8" x14ac:dyDescent="0.25">
      <c r="D305" s="38">
        <v>2657183029.3299999</v>
      </c>
      <c r="F305" s="38">
        <v>53752616414.830002</v>
      </c>
      <c r="H305" s="41">
        <f t="shared" si="1"/>
        <v>56409799444.160004</v>
      </c>
    </row>
    <row r="306" spans="4:8" x14ac:dyDescent="0.25">
      <c r="D306" s="38">
        <v>947296431.64999998</v>
      </c>
      <c r="F306" s="38">
        <v>50747104864.769997</v>
      </c>
      <c r="H306" s="41">
        <f t="shared" si="1"/>
        <v>51694401296.419998</v>
      </c>
    </row>
    <row r="307" spans="4:8" x14ac:dyDescent="0.25">
      <c r="D307" s="38">
        <v>1063859880.5699999</v>
      </c>
      <c r="F307" s="38">
        <v>42611057598.599998</v>
      </c>
      <c r="H307" s="41">
        <f t="shared" si="1"/>
        <v>43674917479.169998</v>
      </c>
    </row>
    <row r="308" spans="4:8" x14ac:dyDescent="0.25">
      <c r="D308" s="38">
        <v>10385021074.48</v>
      </c>
      <c r="F308" s="38">
        <v>9328240234.1100006</v>
      </c>
      <c r="H308" s="41">
        <f t="shared" si="1"/>
        <v>19713261308.59</v>
      </c>
    </row>
    <row r="309" spans="4:8" x14ac:dyDescent="0.25">
      <c r="D309" s="38">
        <v>455363339.06999999</v>
      </c>
      <c r="F309" s="38">
        <v>8664649646.3099995</v>
      </c>
      <c r="H309" s="41">
        <f t="shared" si="1"/>
        <v>9120012985.3799992</v>
      </c>
    </row>
    <row r="310" spans="4:8" x14ac:dyDescent="0.25">
      <c r="D310" s="38">
        <v>26243991.07</v>
      </c>
      <c r="F310" s="38">
        <v>5559613186.8100004</v>
      </c>
      <c r="H310" s="41">
        <f t="shared" si="1"/>
        <v>5585857177.8800001</v>
      </c>
    </row>
    <row r="311" spans="4:8" x14ac:dyDescent="0.25">
      <c r="D311" s="38">
        <v>295171007.25</v>
      </c>
      <c r="F311" s="38">
        <v>4173096406.3699999</v>
      </c>
      <c r="H311" s="41">
        <f t="shared" si="1"/>
        <v>4468267413.6199999</v>
      </c>
    </row>
    <row r="312" spans="4:8" x14ac:dyDescent="0.25">
      <c r="D312" s="38">
        <v>50099414.299999997</v>
      </c>
      <c r="F312" s="38">
        <v>2971198901.5899997</v>
      </c>
      <c r="H312" s="41">
        <f t="shared" si="1"/>
        <v>3021298315.8899999</v>
      </c>
    </row>
    <row r="313" spans="4:8" x14ac:dyDescent="0.25">
      <c r="D313" s="38">
        <v>178371843.34</v>
      </c>
      <c r="F313" s="38">
        <v>2722925451.0600004</v>
      </c>
      <c r="H313" s="41">
        <f t="shared" si="1"/>
        <v>2901297294.4000006</v>
      </c>
    </row>
    <row r="314" spans="4:8" x14ac:dyDescent="0.25">
      <c r="D314" s="38">
        <v>6048000</v>
      </c>
      <c r="F314" s="38">
        <v>2553921449.29</v>
      </c>
      <c r="H314" s="41">
        <f t="shared" si="1"/>
        <v>2559969449.29</v>
      </c>
    </row>
    <row r="315" spans="4:8" x14ac:dyDescent="0.25">
      <c r="D315" s="38">
        <v>158231405.37</v>
      </c>
      <c r="F315" s="38">
        <v>1402862209.6100001</v>
      </c>
      <c r="H315" s="41">
        <f t="shared" si="1"/>
        <v>1561093614.98</v>
      </c>
    </row>
    <row r="316" spans="4:8" x14ac:dyDescent="0.25">
      <c r="D316" s="38">
        <v>25987266.66</v>
      </c>
      <c r="F316" s="38">
        <v>1272128136.78</v>
      </c>
      <c r="H316" s="41">
        <f t="shared" si="1"/>
        <v>1298115403.4400001</v>
      </c>
    </row>
    <row r="317" spans="4:8" x14ac:dyDescent="0.25">
      <c r="D317" s="38">
        <v>4649930</v>
      </c>
      <c r="F317" s="38">
        <v>1032752594.11</v>
      </c>
      <c r="H317" s="41">
        <f t="shared" si="1"/>
        <v>1037402524.11</v>
      </c>
    </row>
    <row r="318" spans="4:8" x14ac:dyDescent="0.25">
      <c r="D318" s="38">
        <v>162707704.63999999</v>
      </c>
      <c r="F318" s="38">
        <v>850779998.79999995</v>
      </c>
      <c r="H318" s="41">
        <f t="shared" si="1"/>
        <v>1013487703.4399999</v>
      </c>
    </row>
    <row r="319" spans="4:8" x14ac:dyDescent="0.25">
      <c r="D319" s="38">
        <v>119680626.59999999</v>
      </c>
      <c r="F319" s="38">
        <v>821999913.45000005</v>
      </c>
      <c r="H319" s="41">
        <f t="shared" si="1"/>
        <v>941680540.05000007</v>
      </c>
    </row>
    <row r="320" spans="4:8" x14ac:dyDescent="0.25">
      <c r="D320" s="38">
        <v>0</v>
      </c>
      <c r="F320" s="38">
        <v>691129434</v>
      </c>
      <c r="H320" s="41">
        <f t="shared" si="1"/>
        <v>691129434</v>
      </c>
    </row>
    <row r="321" spans="4:8" x14ac:dyDescent="0.25">
      <c r="D321" s="38">
        <v>69517843.149999991</v>
      </c>
      <c r="F321" s="38">
        <v>675054010.16999996</v>
      </c>
      <c r="H321" s="41">
        <f t="shared" si="1"/>
        <v>744571853.31999993</v>
      </c>
    </row>
    <row r="322" spans="4:8" x14ac:dyDescent="0.25">
      <c r="D322" s="38">
        <v>0</v>
      </c>
      <c r="F322" s="38">
        <v>636605249.4799999</v>
      </c>
      <c r="H322" s="41">
        <f t="shared" si="1"/>
        <v>636605249.4799999</v>
      </c>
    </row>
    <row r="323" spans="4:8" x14ac:dyDescent="0.25">
      <c r="D323" s="38">
        <v>2479937635.3099999</v>
      </c>
      <c r="F323" s="38">
        <v>457666570.54999995</v>
      </c>
      <c r="H323" s="41">
        <f t="shared" si="1"/>
        <v>2937604205.8599997</v>
      </c>
    </row>
    <row r="324" spans="4:8" x14ac:dyDescent="0.25">
      <c r="D324" s="38">
        <v>102869700.72</v>
      </c>
      <c r="F324" s="38">
        <v>397416112.25</v>
      </c>
      <c r="H324" s="41">
        <f t="shared" si="1"/>
        <v>500285812.97000003</v>
      </c>
    </row>
    <row r="325" spans="4:8" x14ac:dyDescent="0.25">
      <c r="D325" s="38">
        <v>6931207.9100000001</v>
      </c>
      <c r="F325" s="38">
        <v>236227003.29000002</v>
      </c>
      <c r="H325" s="41">
        <f t="shared" si="1"/>
        <v>243158211.20000002</v>
      </c>
    </row>
    <row r="326" spans="4:8" x14ac:dyDescent="0.25">
      <c r="D326" s="38">
        <v>38762684</v>
      </c>
      <c r="F326" s="38">
        <v>211381321.57999998</v>
      </c>
      <c r="H326" s="41">
        <f t="shared" si="1"/>
        <v>250144005.57999998</v>
      </c>
    </row>
    <row r="327" spans="4:8" x14ac:dyDescent="0.25">
      <c r="D327" s="38">
        <v>56035859</v>
      </c>
      <c r="F327" s="38">
        <v>191318951.71000001</v>
      </c>
      <c r="H327" s="41">
        <f t="shared" si="1"/>
        <v>247354810.71000001</v>
      </c>
    </row>
    <row r="328" spans="4:8" x14ac:dyDescent="0.25">
      <c r="D328" s="38">
        <v>4066900</v>
      </c>
      <c r="F328" s="38">
        <v>181265082.69999999</v>
      </c>
      <c r="H328" s="41">
        <f t="shared" si="1"/>
        <v>185331982.69999999</v>
      </c>
    </row>
    <row r="329" spans="4:8" x14ac:dyDescent="0.25">
      <c r="D329" s="38">
        <v>0</v>
      </c>
      <c r="F329" s="38">
        <v>131772009.92</v>
      </c>
      <c r="H329" s="41">
        <f t="shared" si="1"/>
        <v>131772009.92</v>
      </c>
    </row>
    <row r="330" spans="4:8" x14ac:dyDescent="0.25">
      <c r="D330" s="38">
        <v>247730.6</v>
      </c>
      <c r="F330" s="38">
        <v>126378177.38</v>
      </c>
      <c r="H330" s="41">
        <f t="shared" si="1"/>
        <v>126625907.97999999</v>
      </c>
    </row>
    <row r="331" spans="4:8" x14ac:dyDescent="0.25">
      <c r="D331" s="38">
        <v>77107064</v>
      </c>
      <c r="F331" s="38">
        <v>121686130.59999999</v>
      </c>
      <c r="H331" s="41">
        <f t="shared" si="1"/>
        <v>198793194.59999999</v>
      </c>
    </row>
    <row r="332" spans="4:8" x14ac:dyDescent="0.25">
      <c r="D332" s="38">
        <v>8857646</v>
      </c>
      <c r="F332" s="38">
        <v>119599084.28</v>
      </c>
      <c r="H332" s="41">
        <f t="shared" si="1"/>
        <v>128456730.28</v>
      </c>
    </row>
    <row r="333" spans="4:8" x14ac:dyDescent="0.25">
      <c r="D333" s="38">
        <v>3118879</v>
      </c>
      <c r="F333" s="38">
        <v>118395490.18000001</v>
      </c>
      <c r="H333" s="41">
        <f t="shared" si="1"/>
        <v>121514369.18000001</v>
      </c>
    </row>
    <row r="334" spans="4:8" x14ac:dyDescent="0.25">
      <c r="D334" s="38">
        <v>15387007.539999999</v>
      </c>
      <c r="F334" s="38">
        <v>98317964.439999998</v>
      </c>
      <c r="H334" s="41">
        <f t="shared" si="1"/>
        <v>113704971.97999999</v>
      </c>
    </row>
    <row r="335" spans="4:8" x14ac:dyDescent="0.25">
      <c r="D335" s="38">
        <v>0</v>
      </c>
      <c r="F335" s="38">
        <v>70571422.760000005</v>
      </c>
      <c r="H335" s="41">
        <f t="shared" si="1"/>
        <v>70571422.760000005</v>
      </c>
    </row>
    <row r="336" spans="4:8" x14ac:dyDescent="0.25">
      <c r="D336" s="38">
        <v>7531640.25</v>
      </c>
      <c r="F336" s="38">
        <v>68624597.239999995</v>
      </c>
      <c r="H336" s="41">
        <f t="shared" si="1"/>
        <v>76156237.489999995</v>
      </c>
    </row>
    <row r="337" spans="4:8" x14ac:dyDescent="0.25">
      <c r="D337" s="38">
        <v>299968047.48000002</v>
      </c>
      <c r="F337" s="38">
        <v>49184718.590000004</v>
      </c>
      <c r="H337" s="41">
        <f t="shared" si="1"/>
        <v>349152766.07000005</v>
      </c>
    </row>
    <row r="338" spans="4:8" x14ac:dyDescent="0.25">
      <c r="D338" s="38">
        <v>10896206</v>
      </c>
      <c r="F338" s="38">
        <v>43238618.130000003</v>
      </c>
      <c r="H338" s="41">
        <f t="shared" si="1"/>
        <v>54134824.130000003</v>
      </c>
    </row>
    <row r="339" spans="4:8" x14ac:dyDescent="0.25">
      <c r="D339" s="38">
        <v>5075095.0600000005</v>
      </c>
      <c r="F339" s="38">
        <v>42382388.530000001</v>
      </c>
      <c r="H339" s="41">
        <f t="shared" si="1"/>
        <v>47457483.590000004</v>
      </c>
    </row>
    <row r="340" spans="4:8" x14ac:dyDescent="0.25">
      <c r="D340" s="38">
        <v>1143560</v>
      </c>
      <c r="F340" s="38">
        <v>41342093.460000001</v>
      </c>
      <c r="H340" s="41">
        <f t="shared" si="1"/>
        <v>42485653.460000001</v>
      </c>
    </row>
    <row r="341" spans="4:8" x14ac:dyDescent="0.25">
      <c r="D341" s="38">
        <v>2644853.91</v>
      </c>
      <c r="F341" s="38">
        <v>39809116.490000002</v>
      </c>
      <c r="H341" s="41">
        <f t="shared" si="1"/>
        <v>42453970.400000006</v>
      </c>
    </row>
    <row r="342" spans="4:8" x14ac:dyDescent="0.25">
      <c r="D342" s="38">
        <v>0</v>
      </c>
      <c r="F342" s="38">
        <v>34934938.200000003</v>
      </c>
      <c r="H342" s="41">
        <f t="shared" si="1"/>
        <v>34934938.200000003</v>
      </c>
    </row>
    <row r="343" spans="4:8" x14ac:dyDescent="0.25">
      <c r="D343" s="38">
        <v>0</v>
      </c>
      <c r="F343" s="38">
        <v>18727201.039999999</v>
      </c>
      <c r="H343" s="41">
        <f t="shared" si="1"/>
        <v>18727201.039999999</v>
      </c>
    </row>
    <row r="344" spans="4:8" x14ac:dyDescent="0.25">
      <c r="D344" s="38">
        <v>956800</v>
      </c>
      <c r="F344" s="38">
        <v>17629025.27</v>
      </c>
      <c r="H344" s="41">
        <f t="shared" si="1"/>
        <v>18585825.27</v>
      </c>
    </row>
    <row r="345" spans="4:8" x14ac:dyDescent="0.25">
      <c r="D345" s="38">
        <v>11600000</v>
      </c>
      <c r="F345" s="38">
        <v>16647990.789999999</v>
      </c>
      <c r="H345" s="41">
        <f t="shared" si="1"/>
        <v>28247990.789999999</v>
      </c>
    </row>
    <row r="346" spans="4:8" x14ac:dyDescent="0.25">
      <c r="D346" s="38">
        <v>0</v>
      </c>
      <c r="F346" s="38">
        <v>14321420.199999999</v>
      </c>
      <c r="H346" s="41">
        <f t="shared" si="1"/>
        <v>14321420.199999999</v>
      </c>
    </row>
    <row r="347" spans="4:8" x14ac:dyDescent="0.25">
      <c r="D347" s="38">
        <v>0</v>
      </c>
      <c r="F347" s="38">
        <v>9203245</v>
      </c>
      <c r="H347" s="41">
        <f t="shared" si="1"/>
        <v>9203245</v>
      </c>
    </row>
    <row r="348" spans="4:8" x14ac:dyDescent="0.25">
      <c r="D348" s="38">
        <v>0</v>
      </c>
      <c r="F348" s="38">
        <v>581.5</v>
      </c>
      <c r="H348" s="41">
        <f t="shared" si="1"/>
        <v>581.5</v>
      </c>
    </row>
    <row r="349" spans="4:8" x14ac:dyDescent="0.25">
      <c r="D349" s="38">
        <v>0</v>
      </c>
      <c r="F349" s="38">
        <v>0</v>
      </c>
      <c r="H349" s="41">
        <f t="shared" si="1"/>
        <v>0</v>
      </c>
    </row>
    <row r="350" spans="4:8" x14ac:dyDescent="0.25">
      <c r="D350" s="38">
        <v>0</v>
      </c>
      <c r="F350" s="38">
        <v>0</v>
      </c>
      <c r="H350" s="41">
        <f t="shared" si="1"/>
        <v>0</v>
      </c>
    </row>
    <row r="351" spans="4:8" x14ac:dyDescent="0.25">
      <c r="D351" s="38">
        <v>0</v>
      </c>
      <c r="F351" s="38">
        <v>0</v>
      </c>
      <c r="H351" s="41">
        <f t="shared" si="1"/>
        <v>0</v>
      </c>
    </row>
    <row r="352" spans="4:8" x14ac:dyDescent="0.25">
      <c r="D352" s="38">
        <v>0</v>
      </c>
      <c r="F352" s="38">
        <v>0</v>
      </c>
      <c r="H352" s="41">
        <f t="shared" si="1"/>
        <v>0</v>
      </c>
    </row>
    <row r="353" spans="4:8" x14ac:dyDescent="0.25">
      <c r="D353" s="38">
        <v>0</v>
      </c>
      <c r="F353" s="38">
        <v>0</v>
      </c>
      <c r="H353" s="41">
        <f t="shared" si="1"/>
        <v>0</v>
      </c>
    </row>
    <row r="354" spans="4:8" x14ac:dyDescent="0.25">
      <c r="D354" s="38">
        <v>0</v>
      </c>
      <c r="F354" s="38">
        <v>0</v>
      </c>
      <c r="H354" s="41">
        <f t="shared" si="1"/>
        <v>0</v>
      </c>
    </row>
    <row r="357" spans="4:8" x14ac:dyDescent="0.25">
      <c r="H357" s="38">
        <v>7678221482.1800003</v>
      </c>
    </row>
    <row r="358" spans="4:8" x14ac:dyDescent="0.25">
      <c r="H358" s="38">
        <v>4614540634.1199999</v>
      </c>
    </row>
    <row r="359" spans="4:8" x14ac:dyDescent="0.25">
      <c r="H359" s="38">
        <v>3824529264</v>
      </c>
    </row>
    <row r="360" spans="4:8" x14ac:dyDescent="0.25">
      <c r="H360" s="38">
        <v>33375976530</v>
      </c>
    </row>
    <row r="361" spans="4:8" x14ac:dyDescent="0.25">
      <c r="H361" s="41">
        <f>SUM(H357:H360)</f>
        <v>49493267910.300003</v>
      </c>
    </row>
    <row r="362" spans="4:8" x14ac:dyDescent="0.25">
      <c r="D362">
        <v>601362518155.52002</v>
      </c>
    </row>
    <row r="365" spans="4:8" x14ac:dyDescent="0.25">
      <c r="D365" s="38">
        <v>618029540.95000005</v>
      </c>
    </row>
    <row r="366" spans="4:8" x14ac:dyDescent="0.25">
      <c r="D366" s="38">
        <v>1175886936.8399999</v>
      </c>
    </row>
    <row r="367" spans="4:8" x14ac:dyDescent="0.25">
      <c r="D367" s="38">
        <v>430978309.75999999</v>
      </c>
    </row>
    <row r="368" spans="4:8" x14ac:dyDescent="0.25">
      <c r="D368" s="38">
        <v>551595692.99000001</v>
      </c>
    </row>
    <row r="369" spans="4:4" x14ac:dyDescent="0.25">
      <c r="D369" s="38">
        <v>1521172713.49</v>
      </c>
    </row>
    <row r="370" spans="4:4" x14ac:dyDescent="0.25">
      <c r="D370" s="38">
        <v>2112005906.9699998</v>
      </c>
    </row>
    <row r="371" spans="4:4" x14ac:dyDescent="0.25">
      <c r="D371" s="38">
        <v>420136399.62</v>
      </c>
    </row>
    <row r="372" spans="4:4" x14ac:dyDescent="0.25">
      <c r="D372" s="38">
        <v>439892040.12</v>
      </c>
    </row>
    <row r="373" spans="4:4" x14ac:dyDescent="0.25">
      <c r="D373" s="38">
        <v>4885825</v>
      </c>
    </row>
    <row r="374" spans="4:4" x14ac:dyDescent="0.25">
      <c r="D374" s="38">
        <v>400029793.40999997</v>
      </c>
    </row>
    <row r="375" spans="4:4" x14ac:dyDescent="0.25">
      <c r="D375" s="38">
        <v>22275526.68</v>
      </c>
    </row>
    <row r="376" spans="4:4" x14ac:dyDescent="0.25">
      <c r="D376" s="38">
        <v>163743544.28</v>
      </c>
    </row>
    <row r="377" spans="4:4" x14ac:dyDescent="0.25">
      <c r="D377" s="38">
        <v>3214197269.3200002</v>
      </c>
    </row>
    <row r="378" spans="4:4" x14ac:dyDescent="0.25">
      <c r="D378" s="38">
        <v>0</v>
      </c>
    </row>
    <row r="379" spans="4:4" x14ac:dyDescent="0.25">
      <c r="D379" s="38">
        <v>25411516.969999999</v>
      </c>
    </row>
    <row r="380" spans="4:4" x14ac:dyDescent="0.25">
      <c r="D380" s="38">
        <v>83564417.099999994</v>
      </c>
    </row>
    <row r="381" spans="4:4" x14ac:dyDescent="0.25">
      <c r="D381" s="38">
        <v>8053044</v>
      </c>
    </row>
    <row r="382" spans="4:4" x14ac:dyDescent="0.25">
      <c r="D382" s="38">
        <v>368156875.89999998</v>
      </c>
    </row>
    <row r="383" spans="4:4" x14ac:dyDescent="0.25">
      <c r="D383" s="38">
        <v>292379355.53000003</v>
      </c>
    </row>
    <row r="384" spans="4:4" x14ac:dyDescent="0.25">
      <c r="D384" s="38">
        <v>108591086.20999999</v>
      </c>
    </row>
    <row r="385" spans="4:8" x14ac:dyDescent="0.25">
      <c r="D385" s="38">
        <v>0</v>
      </c>
    </row>
    <row r="386" spans="4:8" x14ac:dyDescent="0.25">
      <c r="D386" s="38">
        <v>0</v>
      </c>
    </row>
    <row r="387" spans="4:8" x14ac:dyDescent="0.25">
      <c r="D387" s="38">
        <v>6480969.2799999993</v>
      </c>
    </row>
    <row r="388" spans="4:8" x14ac:dyDescent="0.25">
      <c r="D388" s="38">
        <v>58281394.159999996</v>
      </c>
      <c r="H388" s="38">
        <v>146535363.38</v>
      </c>
    </row>
    <row r="389" spans="4:8" x14ac:dyDescent="0.25">
      <c r="D389" s="38">
        <v>2496751</v>
      </c>
      <c r="H389" s="38">
        <v>106359402</v>
      </c>
    </row>
    <row r="390" spans="4:8" x14ac:dyDescent="0.25">
      <c r="D390" s="38">
        <v>12430756</v>
      </c>
      <c r="H390" s="38">
        <v>5292000</v>
      </c>
    </row>
    <row r="391" spans="4:8" x14ac:dyDescent="0.25">
      <c r="D391" s="38">
        <v>60206606.280000001</v>
      </c>
      <c r="H391" s="38">
        <v>0</v>
      </c>
    </row>
    <row r="392" spans="4:8" x14ac:dyDescent="0.25">
      <c r="D392" s="38">
        <v>14947046.810000001</v>
      </c>
      <c r="H392" s="38">
        <v>21178000</v>
      </c>
    </row>
    <row r="393" spans="4:8" x14ac:dyDescent="0.25">
      <c r="D393" s="38">
        <v>510000</v>
      </c>
      <c r="H393" s="38">
        <v>477280</v>
      </c>
    </row>
    <row r="394" spans="4:8" x14ac:dyDescent="0.25">
      <c r="D394" s="38">
        <v>5067983.45</v>
      </c>
      <c r="H394" s="38">
        <v>999200000</v>
      </c>
    </row>
    <row r="395" spans="4:8" x14ac:dyDescent="0.25">
      <c r="D395" s="38">
        <v>135041000</v>
      </c>
      <c r="H395" s="38">
        <v>94764600</v>
      </c>
    </row>
    <row r="396" spans="4:8" x14ac:dyDescent="0.25">
      <c r="D396" s="38">
        <v>5647132.5199999996</v>
      </c>
      <c r="H396" s="38">
        <v>0</v>
      </c>
    </row>
    <row r="397" spans="4:8" x14ac:dyDescent="0.25">
      <c r="D397" s="38">
        <v>3626094.88</v>
      </c>
      <c r="H397" s="38">
        <v>4505280</v>
      </c>
    </row>
    <row r="398" spans="4:8" x14ac:dyDescent="0.25">
      <c r="D398" s="38">
        <v>309000</v>
      </c>
      <c r="H398" s="38">
        <v>3220000</v>
      </c>
    </row>
    <row r="399" spans="4:8" x14ac:dyDescent="0.25">
      <c r="D399" s="38">
        <v>6760628.0499999998</v>
      </c>
      <c r="H399" s="38">
        <v>3192740</v>
      </c>
    </row>
    <row r="400" spans="4:8" x14ac:dyDescent="0.25">
      <c r="D400" s="38">
        <v>8895661.8499999996</v>
      </c>
      <c r="H400" s="38">
        <v>0</v>
      </c>
    </row>
    <row r="401" spans="4:8" x14ac:dyDescent="0.25">
      <c r="D401" s="38">
        <v>4256985</v>
      </c>
      <c r="H401" s="38">
        <v>0</v>
      </c>
    </row>
    <row r="402" spans="4:8" x14ac:dyDescent="0.25">
      <c r="D402" s="38">
        <v>3286022.34</v>
      </c>
      <c r="H402" s="38">
        <v>0</v>
      </c>
    </row>
    <row r="403" spans="4:8" x14ac:dyDescent="0.25">
      <c r="D403" s="38">
        <v>3271478.11</v>
      </c>
      <c r="H403" s="38">
        <v>0</v>
      </c>
    </row>
    <row r="404" spans="4:8" x14ac:dyDescent="0.25">
      <c r="D404" s="38">
        <v>0</v>
      </c>
      <c r="H404" s="38">
        <v>0</v>
      </c>
    </row>
    <row r="405" spans="4:8" x14ac:dyDescent="0.25">
      <c r="D405" s="38">
        <v>12772254.100000001</v>
      </c>
      <c r="H405" s="38">
        <v>0</v>
      </c>
    </row>
    <row r="406" spans="4:8" x14ac:dyDescent="0.25">
      <c r="D406" s="38">
        <v>0</v>
      </c>
      <c r="H406" s="38">
        <v>0</v>
      </c>
    </row>
    <row r="407" spans="4:8" x14ac:dyDescent="0.25">
      <c r="D407" s="38">
        <v>0</v>
      </c>
      <c r="H407" s="38">
        <v>0</v>
      </c>
    </row>
    <row r="408" spans="4:8" x14ac:dyDescent="0.25">
      <c r="D408" s="38">
        <v>0</v>
      </c>
      <c r="H408" s="38">
        <v>0</v>
      </c>
    </row>
    <row r="409" spans="4:8" x14ac:dyDescent="0.25">
      <c r="D409" s="38">
        <v>6081600</v>
      </c>
      <c r="H409" s="38">
        <v>0</v>
      </c>
    </row>
    <row r="410" spans="4:8" x14ac:dyDescent="0.25">
      <c r="D410" s="38">
        <v>0</v>
      </c>
      <c r="H410" s="38">
        <v>1890000</v>
      </c>
    </row>
    <row r="411" spans="4:8" x14ac:dyDescent="0.25">
      <c r="D411" s="38">
        <v>2926450</v>
      </c>
      <c r="H411" s="38">
        <v>12814627.380000001</v>
      </c>
    </row>
    <row r="412" spans="4:8" x14ac:dyDescent="0.25">
      <c r="D412" s="38">
        <v>5995695.4699999997</v>
      </c>
      <c r="H412" s="38">
        <v>0</v>
      </c>
    </row>
    <row r="413" spans="4:8" x14ac:dyDescent="0.25">
      <c r="D413" s="41">
        <f>SUM(D365:D412)</f>
        <v>12320277304.440001</v>
      </c>
      <c r="H413" s="38">
        <v>0</v>
      </c>
    </row>
    <row r="414" spans="4:8" x14ac:dyDescent="0.25">
      <c r="H414" s="38">
        <v>0</v>
      </c>
    </row>
    <row r="415" spans="4:8" x14ac:dyDescent="0.25">
      <c r="D415">
        <v>12320277304.440001</v>
      </c>
      <c r="H415" s="38">
        <v>0</v>
      </c>
    </row>
    <row r="416" spans="4:8" x14ac:dyDescent="0.25">
      <c r="H416" s="38">
        <v>0</v>
      </c>
    </row>
    <row r="417" spans="4:8" x14ac:dyDescent="0.25">
      <c r="H417" s="38">
        <v>0</v>
      </c>
    </row>
    <row r="418" spans="4:8" x14ac:dyDescent="0.25">
      <c r="H418" s="38">
        <v>0</v>
      </c>
    </row>
    <row r="419" spans="4:8" x14ac:dyDescent="0.25">
      <c r="H419" s="38">
        <v>0</v>
      </c>
    </row>
    <row r="420" spans="4:8" x14ac:dyDescent="0.25">
      <c r="D420" s="38">
        <v>228802455</v>
      </c>
      <c r="H420" s="38">
        <v>0</v>
      </c>
    </row>
    <row r="421" spans="4:8" x14ac:dyDescent="0.25">
      <c r="D421" s="38">
        <v>130933440</v>
      </c>
      <c r="H421" s="38">
        <v>0</v>
      </c>
    </row>
    <row r="422" spans="4:8" x14ac:dyDescent="0.25">
      <c r="D422" s="38">
        <v>25937640</v>
      </c>
      <c r="H422" s="38">
        <v>0</v>
      </c>
    </row>
    <row r="423" spans="4:8" x14ac:dyDescent="0.25">
      <c r="D423" s="38">
        <v>26564850</v>
      </c>
      <c r="H423" s="38">
        <v>490000</v>
      </c>
    </row>
    <row r="424" spans="4:8" x14ac:dyDescent="0.25">
      <c r="D424" s="38">
        <v>3637845540</v>
      </c>
      <c r="H424" s="41">
        <f>SUM(H388:H423)</f>
        <v>1399919292.7600002</v>
      </c>
    </row>
    <row r="425" spans="4:8" x14ac:dyDescent="0.25">
      <c r="D425" s="38">
        <v>111442905</v>
      </c>
      <c r="H425">
        <v>1399919292.76</v>
      </c>
    </row>
    <row r="426" spans="4:8" x14ac:dyDescent="0.25">
      <c r="D426" s="38">
        <v>5450760</v>
      </c>
    </row>
    <row r="427" spans="4:8" x14ac:dyDescent="0.25">
      <c r="D427" s="38">
        <v>1330226415</v>
      </c>
    </row>
    <row r="428" spans="4:8" x14ac:dyDescent="0.25">
      <c r="D428" s="38">
        <v>450000</v>
      </c>
    </row>
    <row r="429" spans="4:8" x14ac:dyDescent="0.25">
      <c r="D429" s="38">
        <v>58871565</v>
      </c>
    </row>
    <row r="430" spans="4:8" x14ac:dyDescent="0.25">
      <c r="D430" s="38">
        <v>1346220</v>
      </c>
    </row>
    <row r="431" spans="4:8" x14ac:dyDescent="0.25">
      <c r="D431" s="38">
        <v>1896615</v>
      </c>
    </row>
    <row r="432" spans="4:8" x14ac:dyDescent="0.25">
      <c r="D432" s="38">
        <v>48999825</v>
      </c>
    </row>
    <row r="433" spans="4:6" x14ac:dyDescent="0.25">
      <c r="D433" s="38">
        <v>61953030</v>
      </c>
    </row>
    <row r="434" spans="4:6" x14ac:dyDescent="0.25">
      <c r="D434" s="38">
        <v>7743465</v>
      </c>
    </row>
    <row r="435" spans="4:6" x14ac:dyDescent="0.25">
      <c r="D435" s="38">
        <v>10530</v>
      </c>
    </row>
    <row r="436" spans="4:6" x14ac:dyDescent="0.25">
      <c r="D436" s="38">
        <v>2997945</v>
      </c>
    </row>
    <row r="437" spans="4:6" x14ac:dyDescent="0.25">
      <c r="D437" s="38">
        <v>135045</v>
      </c>
    </row>
    <row r="438" spans="4:6" x14ac:dyDescent="0.25">
      <c r="D438" s="38">
        <v>5055885</v>
      </c>
    </row>
    <row r="439" spans="4:6" x14ac:dyDescent="0.25">
      <c r="D439" s="38">
        <v>28515420</v>
      </c>
    </row>
    <row r="440" spans="4:6" x14ac:dyDescent="0.25">
      <c r="D440" s="38">
        <v>0</v>
      </c>
    </row>
    <row r="441" spans="4:6" x14ac:dyDescent="0.25">
      <c r="D441" s="38">
        <v>0</v>
      </c>
    </row>
    <row r="442" spans="4:6" x14ac:dyDescent="0.25">
      <c r="D442" s="38">
        <v>306945</v>
      </c>
    </row>
    <row r="443" spans="4:6" x14ac:dyDescent="0.25">
      <c r="D443" s="38">
        <v>13542615</v>
      </c>
    </row>
    <row r="444" spans="4:6" x14ac:dyDescent="0.25">
      <c r="D444" s="38">
        <v>0</v>
      </c>
    </row>
    <row r="445" spans="4:6" x14ac:dyDescent="0.25">
      <c r="D445" s="38">
        <v>16006635</v>
      </c>
      <c r="F445" s="38">
        <v>993367359.33000004</v>
      </c>
    </row>
    <row r="446" spans="4:6" x14ac:dyDescent="0.25">
      <c r="D446" s="38">
        <v>0</v>
      </c>
      <c r="F446" s="38">
        <v>1413179778.8399999</v>
      </c>
    </row>
    <row r="447" spans="4:6" x14ac:dyDescent="0.25">
      <c r="D447" s="38">
        <v>6897825</v>
      </c>
      <c r="F447" s="38">
        <v>462207949.75999999</v>
      </c>
    </row>
    <row r="448" spans="4:6" x14ac:dyDescent="0.25">
      <c r="D448" s="38">
        <v>2071035</v>
      </c>
      <c r="F448" s="38">
        <v>578160542.99000001</v>
      </c>
    </row>
    <row r="449" spans="4:6" x14ac:dyDescent="0.25">
      <c r="D449" s="38">
        <v>1781280</v>
      </c>
      <c r="F449" s="38">
        <v>5180196253.4899998</v>
      </c>
    </row>
    <row r="450" spans="4:6" x14ac:dyDescent="0.25">
      <c r="D450" s="38">
        <v>5279265</v>
      </c>
      <c r="F450" s="38">
        <v>2223926091.9699998</v>
      </c>
    </row>
    <row r="451" spans="4:6" x14ac:dyDescent="0.25">
      <c r="D451" s="38">
        <v>2012895</v>
      </c>
      <c r="F451" s="38">
        <v>1424787159.6199999</v>
      </c>
    </row>
    <row r="452" spans="4:6" x14ac:dyDescent="0.25">
      <c r="D452" s="38">
        <v>3928860</v>
      </c>
      <c r="F452" s="38">
        <v>1864883055.1199999</v>
      </c>
    </row>
    <row r="453" spans="4:6" x14ac:dyDescent="0.25">
      <c r="D453" s="38">
        <v>0</v>
      </c>
      <c r="F453" s="38">
        <v>5335825</v>
      </c>
    </row>
    <row r="454" spans="4:6" x14ac:dyDescent="0.25">
      <c r="D454" s="38">
        <v>1555695</v>
      </c>
      <c r="F454" s="38">
        <v>463406638.40999997</v>
      </c>
    </row>
    <row r="455" spans="4:6" x14ac:dyDescent="0.25">
      <c r="D455" s="38">
        <v>2235015</v>
      </c>
      <c r="F455" s="38">
        <v>26841746.68</v>
      </c>
    </row>
    <row r="456" spans="4:6" x14ac:dyDescent="0.25">
      <c r="D456" s="38">
        <v>2357280</v>
      </c>
      <c r="F456" s="38">
        <v>168832899.28</v>
      </c>
    </row>
    <row r="457" spans="4:6" x14ac:dyDescent="0.25">
      <c r="D457" s="38">
        <v>1611090</v>
      </c>
      <c r="F457" s="38">
        <v>3263197094.3200002</v>
      </c>
    </row>
    <row r="458" spans="4:6" x14ac:dyDescent="0.25">
      <c r="D458" s="38">
        <v>3298365</v>
      </c>
      <c r="F458" s="38">
        <v>61953030</v>
      </c>
    </row>
    <row r="459" spans="4:6" x14ac:dyDescent="0.25">
      <c r="D459" s="38">
        <v>0</v>
      </c>
      <c r="F459" s="38">
        <v>33154981.969999999</v>
      </c>
    </row>
    <row r="460" spans="4:6" x14ac:dyDescent="0.25">
      <c r="D460" s="38">
        <v>1043010</v>
      </c>
      <c r="F460" s="38">
        <v>83574947.099999994</v>
      </c>
    </row>
    <row r="461" spans="4:6" x14ac:dyDescent="0.25">
      <c r="D461" s="38">
        <v>0</v>
      </c>
      <c r="F461" s="38">
        <v>11050989</v>
      </c>
    </row>
    <row r="462" spans="4:6" x14ac:dyDescent="0.25">
      <c r="D462" s="38">
        <v>0</v>
      </c>
      <c r="F462" s="38">
        <v>368291920.89999998</v>
      </c>
    </row>
    <row r="463" spans="4:6" x14ac:dyDescent="0.25">
      <c r="D463" s="38">
        <v>0</v>
      </c>
      <c r="F463" s="38">
        <v>297435240.53000003</v>
      </c>
    </row>
    <row r="464" spans="4:6" x14ac:dyDescent="0.25">
      <c r="D464" s="38">
        <v>900000</v>
      </c>
      <c r="F464" s="38">
        <v>137106506.20999998</v>
      </c>
    </row>
    <row r="465" spans="4:6" x14ac:dyDescent="0.25">
      <c r="D465" s="38">
        <v>0</v>
      </c>
      <c r="F465" s="38">
        <v>0</v>
      </c>
    </row>
    <row r="466" spans="4:6" x14ac:dyDescent="0.25">
      <c r="D466" s="38">
        <v>0</v>
      </c>
      <c r="F466" s="38">
        <v>0</v>
      </c>
    </row>
    <row r="467" spans="4:6" x14ac:dyDescent="0.25">
      <c r="D467" s="38">
        <v>5705640</v>
      </c>
      <c r="F467" s="38">
        <v>8677914.2799999993</v>
      </c>
    </row>
    <row r="468" spans="4:6" x14ac:dyDescent="0.25">
      <c r="D468" s="41">
        <f>SUM(D420:D467)</f>
        <v>5785713000</v>
      </c>
      <c r="F468" s="38">
        <v>84638636.539999992</v>
      </c>
    </row>
    <row r="469" spans="4:6" x14ac:dyDescent="0.25">
      <c r="F469" s="38">
        <v>2496751</v>
      </c>
    </row>
    <row r="470" spans="4:6" x14ac:dyDescent="0.25">
      <c r="D470">
        <v>5785713000</v>
      </c>
      <c r="F470" s="38">
        <v>28437391</v>
      </c>
    </row>
    <row r="471" spans="4:6" x14ac:dyDescent="0.25">
      <c r="F471" s="38">
        <v>60206606.280000001</v>
      </c>
    </row>
    <row r="472" spans="4:6" x14ac:dyDescent="0.25">
      <c r="F472" s="38">
        <v>21844871.810000002</v>
      </c>
    </row>
    <row r="473" spans="4:6" x14ac:dyDescent="0.25">
      <c r="F473" s="38">
        <v>2581035</v>
      </c>
    </row>
    <row r="474" spans="4:6" x14ac:dyDescent="0.25">
      <c r="F474" s="38">
        <v>6849263.4500000002</v>
      </c>
    </row>
    <row r="475" spans="4:6" x14ac:dyDescent="0.25">
      <c r="F475" s="38">
        <v>140320265</v>
      </c>
    </row>
    <row r="476" spans="4:6" x14ac:dyDescent="0.25">
      <c r="F476" s="38">
        <v>7660027.5199999996</v>
      </c>
    </row>
    <row r="477" spans="4:6" x14ac:dyDescent="0.25">
      <c r="F477" s="38">
        <v>7554954.8799999999</v>
      </c>
    </row>
    <row r="478" spans="4:6" x14ac:dyDescent="0.25">
      <c r="F478" s="38">
        <v>309000</v>
      </c>
    </row>
    <row r="479" spans="4:6" x14ac:dyDescent="0.25">
      <c r="F479" s="38">
        <v>8316323.0499999998</v>
      </c>
    </row>
    <row r="480" spans="4:6" x14ac:dyDescent="0.25">
      <c r="F480" s="38">
        <v>11620676.85</v>
      </c>
    </row>
    <row r="481" spans="6:10" x14ac:dyDescent="0.25">
      <c r="F481" s="38">
        <v>6614265</v>
      </c>
    </row>
    <row r="482" spans="6:10" x14ac:dyDescent="0.25">
      <c r="F482" s="38">
        <v>4897112.34</v>
      </c>
    </row>
    <row r="483" spans="6:10" x14ac:dyDescent="0.25">
      <c r="F483" s="38">
        <v>6569843.1099999994</v>
      </c>
    </row>
    <row r="484" spans="6:10" x14ac:dyDescent="0.25">
      <c r="F484" s="38">
        <v>0</v>
      </c>
    </row>
    <row r="485" spans="6:10" x14ac:dyDescent="0.25">
      <c r="F485" s="38">
        <v>13815264.100000001</v>
      </c>
    </row>
    <row r="486" spans="6:10" x14ac:dyDescent="0.25">
      <c r="F486" s="38">
        <v>0</v>
      </c>
    </row>
    <row r="487" spans="6:10" x14ac:dyDescent="0.25">
      <c r="F487" s="38">
        <v>0</v>
      </c>
    </row>
    <row r="488" spans="6:10" x14ac:dyDescent="0.25">
      <c r="F488" s="38">
        <v>0</v>
      </c>
    </row>
    <row r="489" spans="6:10" x14ac:dyDescent="0.25">
      <c r="F489" s="38">
        <v>6981600</v>
      </c>
    </row>
    <row r="490" spans="6:10" x14ac:dyDescent="0.25">
      <c r="F490" s="38">
        <v>0</v>
      </c>
    </row>
    <row r="491" spans="6:10" x14ac:dyDescent="0.25">
      <c r="F491" s="38">
        <v>2926450</v>
      </c>
    </row>
    <row r="492" spans="6:10" x14ac:dyDescent="0.25">
      <c r="F492" s="38">
        <v>11701335.469999999</v>
      </c>
    </row>
    <row r="493" spans="6:10" x14ac:dyDescent="0.25">
      <c r="F493" s="41">
        <f>SUM(F445:F492)</f>
        <v>19505909597.200001</v>
      </c>
    </row>
    <row r="494" spans="6:10" x14ac:dyDescent="0.25">
      <c r="F494">
        <v>19505909597.200001</v>
      </c>
    </row>
    <row r="496" spans="6:10" x14ac:dyDescent="0.25">
      <c r="F496" s="38">
        <v>993367359.33000004</v>
      </c>
      <c r="H496" s="38">
        <v>177628032916.32999</v>
      </c>
      <c r="J496" s="41">
        <f>F496+H496</f>
        <v>178621400275.65997</v>
      </c>
    </row>
    <row r="497" spans="6:10" x14ac:dyDescent="0.25">
      <c r="F497" s="38">
        <v>1413179778.8399999</v>
      </c>
      <c r="H497" s="38">
        <v>118143762544.59</v>
      </c>
      <c r="J497" s="41">
        <f t="shared" ref="J497:J543" si="2">F497+H497</f>
        <v>119556942323.42999</v>
      </c>
    </row>
    <row r="498" spans="6:10" x14ac:dyDescent="0.25">
      <c r="F498" s="38">
        <v>462207949.75999999</v>
      </c>
      <c r="H498" s="38">
        <v>91976079525.839996</v>
      </c>
      <c r="J498" s="41">
        <f t="shared" si="2"/>
        <v>92438287475.599991</v>
      </c>
    </row>
    <row r="499" spans="6:10" x14ac:dyDescent="0.25">
      <c r="F499" s="38">
        <v>578160542.99000001</v>
      </c>
      <c r="H499" s="38">
        <v>56409799444.160004</v>
      </c>
      <c r="J499" s="41">
        <f t="shared" si="2"/>
        <v>56987959987.150002</v>
      </c>
    </row>
    <row r="500" spans="6:10" x14ac:dyDescent="0.25">
      <c r="F500" s="38">
        <v>5180196253.4899998</v>
      </c>
      <c r="H500" s="38">
        <v>51694401296.419998</v>
      </c>
      <c r="J500" s="41">
        <f t="shared" si="2"/>
        <v>56874597549.909996</v>
      </c>
    </row>
    <row r="501" spans="6:10" x14ac:dyDescent="0.25">
      <c r="F501" s="38">
        <v>2223926091.9699998</v>
      </c>
      <c r="H501" s="38">
        <v>43674917479.169998</v>
      </c>
      <c r="J501" s="41">
        <f t="shared" si="2"/>
        <v>45898843571.139999</v>
      </c>
    </row>
    <row r="502" spans="6:10" x14ac:dyDescent="0.25">
      <c r="F502" s="38">
        <v>1424787159.6199999</v>
      </c>
      <c r="H502" s="38">
        <v>19713261308.59</v>
      </c>
      <c r="J502" s="41">
        <f t="shared" si="2"/>
        <v>21138048468.209999</v>
      </c>
    </row>
    <row r="503" spans="6:10" x14ac:dyDescent="0.25">
      <c r="F503" s="38">
        <v>1864883055.1199999</v>
      </c>
      <c r="H503" s="38">
        <v>9120012985.3799992</v>
      </c>
      <c r="J503" s="41">
        <f t="shared" si="2"/>
        <v>10984896040.5</v>
      </c>
    </row>
    <row r="504" spans="6:10" x14ac:dyDescent="0.25">
      <c r="F504" s="38">
        <v>5335825</v>
      </c>
      <c r="H504" s="38">
        <v>5585857177.8800001</v>
      </c>
      <c r="J504" s="41">
        <f t="shared" si="2"/>
        <v>5591193002.8800001</v>
      </c>
    </row>
    <row r="505" spans="6:10" x14ac:dyDescent="0.25">
      <c r="F505" s="38">
        <v>463406638.40999997</v>
      </c>
      <c r="H505" s="38">
        <v>4468267413.6199999</v>
      </c>
      <c r="J505" s="41">
        <f t="shared" si="2"/>
        <v>4931674052.0299997</v>
      </c>
    </row>
    <row r="506" spans="6:10" x14ac:dyDescent="0.25">
      <c r="F506" s="38">
        <v>26841746.68</v>
      </c>
      <c r="H506" s="38">
        <v>3021298315.8899999</v>
      </c>
      <c r="J506" s="41">
        <f t="shared" si="2"/>
        <v>3048140062.5699997</v>
      </c>
    </row>
    <row r="507" spans="6:10" x14ac:dyDescent="0.25">
      <c r="F507" s="38">
        <v>168832899.28</v>
      </c>
      <c r="H507" s="38">
        <v>2937604205.8599997</v>
      </c>
      <c r="J507" s="41">
        <f t="shared" si="2"/>
        <v>3106437105.1399999</v>
      </c>
    </row>
    <row r="508" spans="6:10" x14ac:dyDescent="0.25">
      <c r="F508" s="38">
        <v>3263197094.3200002</v>
      </c>
      <c r="H508" s="38">
        <v>2901297294.4000006</v>
      </c>
      <c r="J508" s="41">
        <f t="shared" si="2"/>
        <v>6164494388.7200012</v>
      </c>
    </row>
    <row r="509" spans="6:10" x14ac:dyDescent="0.25">
      <c r="F509" s="38">
        <v>61953030</v>
      </c>
      <c r="H509" s="38">
        <v>2559969449.29</v>
      </c>
      <c r="J509" s="41">
        <f t="shared" si="2"/>
        <v>2621922479.29</v>
      </c>
    </row>
    <row r="510" spans="6:10" x14ac:dyDescent="0.25">
      <c r="F510" s="38">
        <v>33154981.969999999</v>
      </c>
      <c r="H510" s="38">
        <v>1561093614.98</v>
      </c>
      <c r="J510" s="41">
        <f t="shared" si="2"/>
        <v>1594248596.95</v>
      </c>
    </row>
    <row r="511" spans="6:10" x14ac:dyDescent="0.25">
      <c r="F511" s="38">
        <v>83574947.099999994</v>
      </c>
      <c r="H511" s="38">
        <v>1298115403.4400001</v>
      </c>
      <c r="J511" s="41">
        <f t="shared" si="2"/>
        <v>1381690350.54</v>
      </c>
    </row>
    <row r="512" spans="6:10" x14ac:dyDescent="0.25">
      <c r="F512" s="38">
        <v>11050989</v>
      </c>
      <c r="H512" s="38">
        <v>1037402524.11</v>
      </c>
      <c r="J512" s="41">
        <f t="shared" si="2"/>
        <v>1048453513.11</v>
      </c>
    </row>
    <row r="513" spans="6:10" x14ac:dyDescent="0.25">
      <c r="F513" s="38">
        <v>368291920.89999998</v>
      </c>
      <c r="H513" s="38">
        <v>1013487703.4399999</v>
      </c>
      <c r="J513" s="41">
        <f t="shared" si="2"/>
        <v>1381779624.3399999</v>
      </c>
    </row>
    <row r="514" spans="6:10" x14ac:dyDescent="0.25">
      <c r="F514" s="38">
        <v>297435240.53000003</v>
      </c>
      <c r="H514" s="38">
        <v>941680540.05000007</v>
      </c>
      <c r="J514" s="41">
        <f t="shared" si="2"/>
        <v>1239115780.5800002</v>
      </c>
    </row>
    <row r="515" spans="6:10" x14ac:dyDescent="0.25">
      <c r="F515" s="38">
        <v>137106506.20999998</v>
      </c>
      <c r="H515" s="38">
        <v>744571853.31999993</v>
      </c>
      <c r="J515" s="41">
        <f t="shared" si="2"/>
        <v>881678359.52999997</v>
      </c>
    </row>
    <row r="516" spans="6:10" x14ac:dyDescent="0.25">
      <c r="F516" s="38">
        <v>0</v>
      </c>
      <c r="H516" s="38">
        <v>691129434</v>
      </c>
      <c r="J516" s="41">
        <f t="shared" si="2"/>
        <v>691129434</v>
      </c>
    </row>
    <row r="517" spans="6:10" x14ac:dyDescent="0.25">
      <c r="F517" s="38">
        <v>0</v>
      </c>
      <c r="H517" s="38">
        <v>636605249.4799999</v>
      </c>
      <c r="J517" s="41">
        <f t="shared" si="2"/>
        <v>636605249.4799999</v>
      </c>
    </row>
    <row r="518" spans="6:10" x14ac:dyDescent="0.25">
      <c r="F518" s="38">
        <v>8677914.2799999993</v>
      </c>
      <c r="H518" s="38">
        <v>550294908.27999997</v>
      </c>
      <c r="J518" s="41">
        <f t="shared" si="2"/>
        <v>558972822.55999994</v>
      </c>
    </row>
    <row r="519" spans="6:10" x14ac:dyDescent="0.25">
      <c r="F519" s="38">
        <v>84638636.539999992</v>
      </c>
      <c r="H519" s="38">
        <v>500285812.97000003</v>
      </c>
      <c r="J519" s="41">
        <f t="shared" si="2"/>
        <v>584924449.50999999</v>
      </c>
    </row>
    <row r="520" spans="6:10" x14ac:dyDescent="0.25">
      <c r="F520" s="38">
        <v>2496751</v>
      </c>
      <c r="H520" s="38">
        <v>349152766.07000005</v>
      </c>
      <c r="J520" s="41">
        <f t="shared" si="2"/>
        <v>351649517.07000005</v>
      </c>
    </row>
    <row r="521" spans="6:10" x14ac:dyDescent="0.25">
      <c r="F521" s="38">
        <v>28437391</v>
      </c>
      <c r="H521" s="38">
        <v>250144005.57999998</v>
      </c>
      <c r="J521" s="41">
        <f t="shared" si="2"/>
        <v>278581396.57999998</v>
      </c>
    </row>
    <row r="522" spans="6:10" x14ac:dyDescent="0.25">
      <c r="F522" s="38">
        <v>60206606.280000001</v>
      </c>
      <c r="H522" s="38">
        <v>247354810.71000001</v>
      </c>
      <c r="J522" s="41">
        <f t="shared" si="2"/>
        <v>307561416.99000001</v>
      </c>
    </row>
    <row r="523" spans="6:10" x14ac:dyDescent="0.25">
      <c r="F523" s="38">
        <v>21844871.810000002</v>
      </c>
      <c r="H523" s="38">
        <v>243158211.20000002</v>
      </c>
      <c r="J523" s="41">
        <f t="shared" si="2"/>
        <v>265003083.01000002</v>
      </c>
    </row>
    <row r="524" spans="6:10" x14ac:dyDescent="0.25">
      <c r="F524" s="38">
        <v>2581035</v>
      </c>
      <c r="H524" s="38">
        <v>198793194.59999999</v>
      </c>
      <c r="J524" s="41">
        <f t="shared" si="2"/>
        <v>201374229.59999999</v>
      </c>
    </row>
    <row r="525" spans="6:10" x14ac:dyDescent="0.25">
      <c r="F525" s="38">
        <v>6849263.4500000002</v>
      </c>
      <c r="H525" s="38">
        <v>185331982.69999999</v>
      </c>
      <c r="J525" s="41">
        <f t="shared" si="2"/>
        <v>192181246.14999998</v>
      </c>
    </row>
    <row r="526" spans="6:10" x14ac:dyDescent="0.25">
      <c r="F526" s="38">
        <v>140320265</v>
      </c>
      <c r="H526" s="38">
        <v>131772009.92</v>
      </c>
      <c r="J526" s="41">
        <f t="shared" si="2"/>
        <v>272092274.92000002</v>
      </c>
    </row>
    <row r="527" spans="6:10" x14ac:dyDescent="0.25">
      <c r="F527" s="38">
        <v>7660027.5199999996</v>
      </c>
      <c r="H527" s="38">
        <v>128456730.28</v>
      </c>
      <c r="J527" s="41">
        <f t="shared" si="2"/>
        <v>136116757.80000001</v>
      </c>
    </row>
    <row r="528" spans="6:10" x14ac:dyDescent="0.25">
      <c r="F528" s="38">
        <v>7554954.8799999999</v>
      </c>
      <c r="H528" s="38">
        <v>126625907.97999999</v>
      </c>
      <c r="J528" s="41">
        <f t="shared" si="2"/>
        <v>134180862.85999998</v>
      </c>
    </row>
    <row r="529" spans="6:10" x14ac:dyDescent="0.25">
      <c r="F529" s="38">
        <v>309000</v>
      </c>
      <c r="H529" s="38">
        <v>121514369.18000001</v>
      </c>
      <c r="J529" s="41">
        <f t="shared" si="2"/>
        <v>121823369.18000001</v>
      </c>
    </row>
    <row r="530" spans="6:10" x14ac:dyDescent="0.25">
      <c r="F530" s="38">
        <v>8316323.0499999998</v>
      </c>
      <c r="H530" s="38">
        <v>113704971.97999999</v>
      </c>
      <c r="J530" s="41">
        <f t="shared" si="2"/>
        <v>122021295.02999999</v>
      </c>
    </row>
    <row r="531" spans="6:10" x14ac:dyDescent="0.25">
      <c r="F531" s="38">
        <v>11620676.85</v>
      </c>
      <c r="H531" s="38">
        <v>76156237.489999995</v>
      </c>
      <c r="J531" s="41">
        <f t="shared" si="2"/>
        <v>87776914.339999989</v>
      </c>
    </row>
    <row r="532" spans="6:10" x14ac:dyDescent="0.25">
      <c r="F532" s="38">
        <v>6614265</v>
      </c>
      <c r="H532" s="38">
        <v>70571422.760000005</v>
      </c>
      <c r="J532" s="41">
        <f t="shared" si="2"/>
        <v>77185687.760000005</v>
      </c>
    </row>
    <row r="533" spans="6:10" x14ac:dyDescent="0.25">
      <c r="F533" s="38">
        <v>4897112.34</v>
      </c>
      <c r="H533" s="38">
        <v>54134824.130000003</v>
      </c>
      <c r="J533" s="41">
        <f t="shared" si="2"/>
        <v>59031936.469999999</v>
      </c>
    </row>
    <row r="534" spans="6:10" x14ac:dyDescent="0.25">
      <c r="F534" s="38">
        <v>6569843.1099999994</v>
      </c>
      <c r="H534" s="38">
        <v>47457483.590000004</v>
      </c>
      <c r="J534" s="41">
        <f t="shared" si="2"/>
        <v>54027326.700000003</v>
      </c>
    </row>
    <row r="535" spans="6:10" x14ac:dyDescent="0.25">
      <c r="F535" s="38">
        <v>0</v>
      </c>
      <c r="H535" s="38">
        <v>42485653.460000001</v>
      </c>
      <c r="J535" s="41">
        <f t="shared" si="2"/>
        <v>42485653.460000001</v>
      </c>
    </row>
    <row r="536" spans="6:10" x14ac:dyDescent="0.25">
      <c r="F536" s="38">
        <v>13815264.100000001</v>
      </c>
      <c r="H536" s="38">
        <v>42453970.400000006</v>
      </c>
      <c r="J536" s="41">
        <f t="shared" si="2"/>
        <v>56269234.500000007</v>
      </c>
    </row>
    <row r="537" spans="6:10" x14ac:dyDescent="0.25">
      <c r="F537" s="38">
        <v>0</v>
      </c>
      <c r="H537" s="38">
        <v>34934938.200000003</v>
      </c>
      <c r="J537" s="41">
        <f t="shared" si="2"/>
        <v>34934938.200000003</v>
      </c>
    </row>
    <row r="538" spans="6:10" x14ac:dyDescent="0.25">
      <c r="F538" s="38">
        <v>0</v>
      </c>
      <c r="H538" s="38">
        <v>28247990.789999999</v>
      </c>
      <c r="J538" s="41">
        <f t="shared" si="2"/>
        <v>28247990.789999999</v>
      </c>
    </row>
    <row r="539" spans="6:10" x14ac:dyDescent="0.25">
      <c r="F539" s="38">
        <v>0</v>
      </c>
      <c r="H539" s="38">
        <v>18727201.039999999</v>
      </c>
      <c r="J539" s="41">
        <f t="shared" si="2"/>
        <v>18727201.039999999</v>
      </c>
    </row>
    <row r="540" spans="6:10" x14ac:dyDescent="0.25">
      <c r="F540" s="38">
        <v>6981600</v>
      </c>
      <c r="H540" s="38">
        <v>18585825.27</v>
      </c>
      <c r="J540" s="41">
        <f t="shared" si="2"/>
        <v>25567425.27</v>
      </c>
    </row>
    <row r="541" spans="6:10" x14ac:dyDescent="0.25">
      <c r="F541" s="38">
        <v>0</v>
      </c>
      <c r="H541" s="38">
        <v>14321420.199999999</v>
      </c>
      <c r="J541" s="41">
        <f t="shared" si="2"/>
        <v>14321420.199999999</v>
      </c>
    </row>
    <row r="542" spans="6:10" x14ac:dyDescent="0.25">
      <c r="F542" s="38">
        <v>2926450</v>
      </c>
      <c r="H542" s="38">
        <v>9203245</v>
      </c>
      <c r="J542" s="41">
        <f t="shared" si="2"/>
        <v>12129695</v>
      </c>
    </row>
    <row r="543" spans="6:10" x14ac:dyDescent="0.25">
      <c r="F543" s="38">
        <v>11701335.469999999</v>
      </c>
      <c r="H543" s="38">
        <v>581.5</v>
      </c>
      <c r="J543" s="41">
        <f t="shared" si="2"/>
        <v>11701916.969999999</v>
      </c>
    </row>
    <row r="544" spans="6:10" x14ac:dyDescent="0.25">
      <c r="J544" s="41">
        <f>SUM(J496:J543)</f>
        <v>620868427752.71973</v>
      </c>
    </row>
    <row r="547" spans="4:4" x14ac:dyDescent="0.25">
      <c r="D547" s="38">
        <v>682009599.94000006</v>
      </c>
    </row>
    <row r="548" spans="4:4" x14ac:dyDescent="0.25">
      <c r="D548" s="38">
        <v>1175238831.1599998</v>
      </c>
    </row>
    <row r="549" spans="4:4" x14ac:dyDescent="0.25">
      <c r="D549" s="38">
        <v>652005591.25</v>
      </c>
    </row>
    <row r="550" spans="4:4" x14ac:dyDescent="0.25">
      <c r="D550" s="38">
        <v>11067076560.24</v>
      </c>
    </row>
    <row r="551" spans="4:4" x14ac:dyDescent="0.25">
      <c r="D551" s="38">
        <v>948400686.76999998</v>
      </c>
    </row>
    <row r="552" spans="4:4" x14ac:dyDescent="0.25">
      <c r="D552" s="38">
        <v>3540488513.5100002</v>
      </c>
    </row>
    <row r="553" spans="4:4" x14ac:dyDescent="0.25">
      <c r="D553" s="38">
        <v>350226090.88</v>
      </c>
    </row>
    <row r="554" spans="4:4" x14ac:dyDescent="0.25">
      <c r="D554" s="38">
        <v>355293814.43000001</v>
      </c>
    </row>
    <row r="555" spans="4:4" x14ac:dyDescent="0.25">
      <c r="D555" s="38">
        <v>304104693.98000002</v>
      </c>
    </row>
    <row r="556" spans="4:4" x14ac:dyDescent="0.25">
      <c r="D556" s="38">
        <v>0</v>
      </c>
    </row>
    <row r="557" spans="4:4" x14ac:dyDescent="0.25">
      <c r="D557" s="38">
        <v>416035806.22000003</v>
      </c>
    </row>
    <row r="558" spans="4:4" x14ac:dyDescent="0.25">
      <c r="D558" s="38">
        <v>77192394.900000006</v>
      </c>
    </row>
    <row r="559" spans="4:4" x14ac:dyDescent="0.25">
      <c r="D559" s="38">
        <v>558212069.96000004</v>
      </c>
    </row>
    <row r="560" spans="4:4" x14ac:dyDescent="0.25">
      <c r="D560" s="38">
        <v>91205440.859999999</v>
      </c>
    </row>
    <row r="561" spans="4:6" x14ac:dyDescent="0.25">
      <c r="D561" s="38">
        <v>97345463.739999995</v>
      </c>
    </row>
    <row r="562" spans="4:6" x14ac:dyDescent="0.25">
      <c r="D562" s="38">
        <v>8159383.4100000001</v>
      </c>
    </row>
    <row r="563" spans="4:6" x14ac:dyDescent="0.25">
      <c r="D563" s="38">
        <v>129682134.13999999</v>
      </c>
    </row>
    <row r="564" spans="4:6" x14ac:dyDescent="0.25">
      <c r="D564" s="38">
        <v>17001619.899999999</v>
      </c>
    </row>
    <row r="565" spans="4:6" x14ac:dyDescent="0.25">
      <c r="D565" s="38">
        <v>15158449.210000001</v>
      </c>
    </row>
    <row r="566" spans="4:6" x14ac:dyDescent="0.25">
      <c r="D566" s="38">
        <v>136304172.75999999</v>
      </c>
    </row>
    <row r="567" spans="4:6" x14ac:dyDescent="0.25">
      <c r="D567" s="38">
        <v>42707380.560000002</v>
      </c>
    </row>
    <row r="568" spans="4:6" x14ac:dyDescent="0.25">
      <c r="D568" s="38">
        <v>1670720</v>
      </c>
    </row>
    <row r="569" spans="4:6" x14ac:dyDescent="0.25">
      <c r="D569" s="38">
        <v>0</v>
      </c>
    </row>
    <row r="570" spans="4:6" x14ac:dyDescent="0.25">
      <c r="D570" s="38">
        <v>0</v>
      </c>
    </row>
    <row r="571" spans="4:6" x14ac:dyDescent="0.25">
      <c r="D571" s="38">
        <v>14819939</v>
      </c>
    </row>
    <row r="572" spans="4:6" x14ac:dyDescent="0.25">
      <c r="D572" s="38">
        <v>27982360</v>
      </c>
      <c r="F572" s="38">
        <v>13648282548</v>
      </c>
    </row>
    <row r="573" spans="4:6" x14ac:dyDescent="0.25">
      <c r="D573" s="38">
        <v>0</v>
      </c>
      <c r="F573" s="38">
        <v>4424139390</v>
      </c>
    </row>
    <row r="574" spans="4:6" x14ac:dyDescent="0.25">
      <c r="D574" s="38">
        <v>40910535.420000002</v>
      </c>
      <c r="F574" s="38">
        <v>41255550</v>
      </c>
    </row>
    <row r="575" spans="4:6" x14ac:dyDescent="0.25">
      <c r="D575" s="38">
        <v>33684528.980000004</v>
      </c>
      <c r="F575" s="38">
        <v>5981852200</v>
      </c>
    </row>
    <row r="576" spans="4:6" x14ac:dyDescent="0.25">
      <c r="D576" s="38">
        <v>0</v>
      </c>
      <c r="F576" s="38">
        <v>0</v>
      </c>
    </row>
    <row r="577" spans="4:8" x14ac:dyDescent="0.25">
      <c r="D577" s="38">
        <v>3605514</v>
      </c>
      <c r="F577" s="38">
        <v>254725490</v>
      </c>
    </row>
    <row r="578" spans="4:8" x14ac:dyDescent="0.25">
      <c r="D578" s="38">
        <v>5518267.2999999998</v>
      </c>
      <c r="F578" s="38">
        <v>0</v>
      </c>
    </row>
    <row r="579" spans="4:8" x14ac:dyDescent="0.25">
      <c r="D579" s="38">
        <v>1349450</v>
      </c>
      <c r="F579" s="38">
        <v>0</v>
      </c>
    </row>
    <row r="580" spans="4:8" x14ac:dyDescent="0.25">
      <c r="D580" s="38">
        <v>1626519</v>
      </c>
      <c r="F580" s="38">
        <v>184000</v>
      </c>
    </row>
    <row r="581" spans="4:8" x14ac:dyDescent="0.25">
      <c r="D581" s="38">
        <v>4185068.91</v>
      </c>
      <c r="F581" s="38">
        <v>0</v>
      </c>
    </row>
    <row r="582" spans="4:8" x14ac:dyDescent="0.25">
      <c r="D582" s="38">
        <v>7360432</v>
      </c>
      <c r="F582" s="38">
        <v>22578000</v>
      </c>
      <c r="H582" s="38">
        <v>99545850</v>
      </c>
    </row>
    <row r="583" spans="4:8" x14ac:dyDescent="0.25">
      <c r="D583" s="38">
        <v>388437960.65999997</v>
      </c>
      <c r="F583" s="38">
        <v>200864500</v>
      </c>
      <c r="H583" s="38">
        <v>153551100</v>
      </c>
    </row>
    <row r="584" spans="4:8" x14ac:dyDescent="0.25">
      <c r="D584" s="38">
        <v>4365623.5999999996</v>
      </c>
      <c r="F584" s="38">
        <v>3366970</v>
      </c>
      <c r="H584" s="38">
        <v>13067714550</v>
      </c>
    </row>
    <row r="585" spans="4:8" x14ac:dyDescent="0.25">
      <c r="D585" s="38">
        <v>6411456.5</v>
      </c>
      <c r="F585" s="38">
        <v>0</v>
      </c>
      <c r="H585" s="38">
        <v>1043525700</v>
      </c>
    </row>
    <row r="586" spans="4:8" x14ac:dyDescent="0.25">
      <c r="D586" s="38">
        <v>0</v>
      </c>
      <c r="F586" s="38">
        <v>72750000</v>
      </c>
      <c r="H586" s="38">
        <v>139001250</v>
      </c>
    </row>
    <row r="587" spans="4:8" x14ac:dyDescent="0.25">
      <c r="D587" s="38">
        <v>0</v>
      </c>
      <c r="F587" s="38">
        <v>0</v>
      </c>
      <c r="H587" s="38">
        <v>50665350</v>
      </c>
    </row>
    <row r="588" spans="4:8" x14ac:dyDescent="0.25">
      <c r="D588" s="38">
        <v>0</v>
      </c>
      <c r="F588" s="38">
        <v>0</v>
      </c>
      <c r="H588" s="38">
        <v>4628550</v>
      </c>
    </row>
    <row r="589" spans="4:8" x14ac:dyDescent="0.25">
      <c r="D589" s="38">
        <v>1455139.59</v>
      </c>
      <c r="F589" s="38">
        <v>0</v>
      </c>
      <c r="H589" s="38">
        <v>83220450</v>
      </c>
    </row>
    <row r="590" spans="4:8" x14ac:dyDescent="0.25">
      <c r="D590" s="38">
        <v>8891253.5</v>
      </c>
      <c r="F590" s="38">
        <v>0</v>
      </c>
      <c r="H590" s="38">
        <v>16960650</v>
      </c>
    </row>
    <row r="591" spans="4:8" x14ac:dyDescent="0.25">
      <c r="D591" s="38">
        <v>1980743.6</v>
      </c>
      <c r="F591" s="38">
        <v>0</v>
      </c>
      <c r="H591" s="38">
        <v>90000</v>
      </c>
    </row>
    <row r="592" spans="4:8" x14ac:dyDescent="0.25">
      <c r="D592" s="38">
        <v>0</v>
      </c>
      <c r="F592" s="38">
        <v>127942950</v>
      </c>
      <c r="H592" s="38">
        <v>50076600</v>
      </c>
    </row>
    <row r="593" spans="4:8" x14ac:dyDescent="0.25">
      <c r="D593" s="38">
        <v>0</v>
      </c>
      <c r="F593" s="38">
        <v>0</v>
      </c>
      <c r="H593" s="38">
        <v>3918900150</v>
      </c>
    </row>
    <row r="594" spans="4:8" x14ac:dyDescent="0.25">
      <c r="D594" s="38">
        <v>0</v>
      </c>
      <c r="F594" s="38">
        <v>0</v>
      </c>
      <c r="H594" s="38">
        <v>36710550</v>
      </c>
    </row>
    <row r="595" spans="4:8" x14ac:dyDescent="0.25">
      <c r="D595" s="38">
        <v>0</v>
      </c>
      <c r="F595" s="38">
        <v>0</v>
      </c>
      <c r="H595" s="38">
        <v>173276100</v>
      </c>
    </row>
    <row r="596" spans="4:8" x14ac:dyDescent="0.25">
      <c r="D596" s="38">
        <v>0</v>
      </c>
      <c r="F596" s="38">
        <v>4000000</v>
      </c>
      <c r="H596" s="38">
        <v>5536500</v>
      </c>
    </row>
    <row r="597" spans="4:8" x14ac:dyDescent="0.25">
      <c r="D597" s="38">
        <v>4663837.8</v>
      </c>
      <c r="F597" s="38">
        <v>0</v>
      </c>
      <c r="H597" s="38">
        <v>976800</v>
      </c>
    </row>
    <row r="598" spans="4:8" x14ac:dyDescent="0.25">
      <c r="D598" s="41">
        <f>SUM(D547:D597)</f>
        <v>21222768047.68</v>
      </c>
      <c r="F598" s="38">
        <v>0</v>
      </c>
      <c r="H598" s="38">
        <v>19768500</v>
      </c>
    </row>
    <row r="599" spans="4:8" x14ac:dyDescent="0.25">
      <c r="D599" s="38">
        <v>21222768047.68</v>
      </c>
      <c r="F599" s="38">
        <v>0</v>
      </c>
      <c r="H599" s="38">
        <v>168000</v>
      </c>
    </row>
    <row r="600" spans="4:8" x14ac:dyDescent="0.25">
      <c r="F600" s="38">
        <v>0</v>
      </c>
      <c r="H600" s="38">
        <v>546150</v>
      </c>
    </row>
    <row r="601" spans="4:8" x14ac:dyDescent="0.25">
      <c r="F601" s="38">
        <v>0</v>
      </c>
      <c r="H601" s="38">
        <v>6031500</v>
      </c>
    </row>
    <row r="602" spans="4:8" x14ac:dyDescent="0.25">
      <c r="F602" s="38">
        <v>0</v>
      </c>
      <c r="H602" s="38">
        <v>3018600</v>
      </c>
    </row>
    <row r="603" spans="4:8" x14ac:dyDescent="0.25">
      <c r="F603" s="38">
        <v>0</v>
      </c>
      <c r="H603" s="38">
        <v>39750</v>
      </c>
    </row>
    <row r="604" spans="4:8" x14ac:dyDescent="0.25">
      <c r="F604" s="38">
        <v>0</v>
      </c>
      <c r="H604" s="38">
        <v>0</v>
      </c>
    </row>
    <row r="605" spans="4:8" x14ac:dyDescent="0.25">
      <c r="F605" s="38">
        <v>0</v>
      </c>
      <c r="H605" s="38">
        <v>0</v>
      </c>
    </row>
    <row r="606" spans="4:8" x14ac:dyDescent="0.25">
      <c r="F606" s="38">
        <v>0</v>
      </c>
      <c r="H606" s="38">
        <v>976800</v>
      </c>
    </row>
    <row r="607" spans="4:8" x14ac:dyDescent="0.25">
      <c r="F607" s="38">
        <v>0</v>
      </c>
      <c r="H607" s="38">
        <v>9080250</v>
      </c>
    </row>
    <row r="608" spans="4:8" x14ac:dyDescent="0.25">
      <c r="F608" s="38">
        <v>3792400</v>
      </c>
      <c r="H608" s="38">
        <v>0</v>
      </c>
    </row>
    <row r="609" spans="4:8" x14ac:dyDescent="0.25">
      <c r="F609" s="41">
        <f>SUM(F572:F608)</f>
        <v>24785733998</v>
      </c>
      <c r="H609" s="38">
        <v>9954450</v>
      </c>
    </row>
    <row r="610" spans="4:8" x14ac:dyDescent="0.25">
      <c r="F610" s="38">
        <v>24785733998</v>
      </c>
      <c r="H610" s="38">
        <v>8581350</v>
      </c>
    </row>
    <row r="611" spans="4:8" x14ac:dyDescent="0.25">
      <c r="H611" s="38">
        <v>150000</v>
      </c>
    </row>
    <row r="612" spans="4:8" x14ac:dyDescent="0.25">
      <c r="H612" s="38">
        <v>1430100</v>
      </c>
    </row>
    <row r="613" spans="4:8" x14ac:dyDescent="0.25">
      <c r="H613" s="38">
        <v>8140200</v>
      </c>
    </row>
    <row r="614" spans="4:8" x14ac:dyDescent="0.25">
      <c r="H614" s="38">
        <v>2393250</v>
      </c>
    </row>
    <row r="615" spans="4:8" x14ac:dyDescent="0.25">
      <c r="H615" s="38">
        <v>0</v>
      </c>
    </row>
    <row r="616" spans="4:8" x14ac:dyDescent="0.25">
      <c r="H616" s="38">
        <v>0</v>
      </c>
    </row>
    <row r="617" spans="4:8" x14ac:dyDescent="0.25">
      <c r="D617" s="38">
        <v>184480610</v>
      </c>
      <c r="H617" s="38">
        <v>7880100</v>
      </c>
    </row>
    <row r="618" spans="4:8" x14ac:dyDescent="0.25">
      <c r="D618" s="38">
        <v>275636790</v>
      </c>
      <c r="H618" s="38">
        <v>1175345100</v>
      </c>
    </row>
    <row r="619" spans="4:8" x14ac:dyDescent="0.25">
      <c r="D619" s="38">
        <v>43519841370</v>
      </c>
      <c r="H619" s="38">
        <v>750000</v>
      </c>
    </row>
    <row r="620" spans="4:8" x14ac:dyDescent="0.25">
      <c r="D620" s="38">
        <v>2605517880</v>
      </c>
      <c r="H620" s="38">
        <v>300000</v>
      </c>
    </row>
    <row r="621" spans="4:8" x14ac:dyDescent="0.25">
      <c r="D621" s="38">
        <v>99963700</v>
      </c>
      <c r="H621" s="38">
        <v>71250</v>
      </c>
    </row>
    <row r="622" spans="4:8" x14ac:dyDescent="0.25">
      <c r="D622" s="38">
        <v>85971850</v>
      </c>
      <c r="H622" s="38">
        <v>0</v>
      </c>
    </row>
    <row r="623" spans="4:8" x14ac:dyDescent="0.25">
      <c r="D623" s="38">
        <v>2860910</v>
      </c>
      <c r="H623" s="38">
        <v>0</v>
      </c>
    </row>
    <row r="624" spans="4:8" x14ac:dyDescent="0.25">
      <c r="D624" s="38">
        <v>155721060</v>
      </c>
      <c r="H624" s="38">
        <v>0</v>
      </c>
    </row>
    <row r="625" spans="4:8" x14ac:dyDescent="0.25">
      <c r="D625" s="38">
        <v>48219520</v>
      </c>
      <c r="H625" s="38">
        <v>0</v>
      </c>
    </row>
    <row r="626" spans="4:8" x14ac:dyDescent="0.25">
      <c r="D626" s="38">
        <v>1358644920</v>
      </c>
      <c r="H626" s="38">
        <v>0</v>
      </c>
    </row>
    <row r="627" spans="4:8" x14ac:dyDescent="0.25">
      <c r="D627" s="38">
        <v>70213540</v>
      </c>
      <c r="H627" s="38">
        <v>0</v>
      </c>
    </row>
    <row r="628" spans="4:8" x14ac:dyDescent="0.25">
      <c r="D628" s="38">
        <v>13835500</v>
      </c>
      <c r="H628" s="38">
        <v>0</v>
      </c>
    </row>
    <row r="629" spans="4:8" x14ac:dyDescent="0.25">
      <c r="D629" s="38">
        <v>2075428250</v>
      </c>
      <c r="H629" s="38">
        <v>994500</v>
      </c>
    </row>
    <row r="630" spans="4:8" x14ac:dyDescent="0.25">
      <c r="D630" s="38">
        <v>22907340</v>
      </c>
      <c r="H630" s="41">
        <f>SUM(H582:H629)</f>
        <v>20100000000</v>
      </c>
    </row>
    <row r="631" spans="4:8" x14ac:dyDescent="0.25">
      <c r="D631" s="38">
        <v>46112630</v>
      </c>
      <c r="H631" s="38">
        <v>20100000000</v>
      </c>
    </row>
    <row r="632" spans="4:8" x14ac:dyDescent="0.25">
      <c r="D632" s="38">
        <v>590000</v>
      </c>
    </row>
    <row r="633" spans="4:8" x14ac:dyDescent="0.25">
      <c r="D633" s="38">
        <v>12597090</v>
      </c>
    </row>
    <row r="634" spans="4:8" x14ac:dyDescent="0.25">
      <c r="D634" s="38">
        <v>4449780</v>
      </c>
    </row>
    <row r="635" spans="4:8" x14ac:dyDescent="0.25">
      <c r="D635" s="38">
        <v>14056160</v>
      </c>
    </row>
    <row r="636" spans="4:8" x14ac:dyDescent="0.25">
      <c r="D636" s="38">
        <v>23558700</v>
      </c>
    </row>
    <row r="637" spans="4:8" x14ac:dyDescent="0.25">
      <c r="D637" s="38">
        <v>25590070</v>
      </c>
    </row>
    <row r="638" spans="4:8" x14ac:dyDescent="0.25">
      <c r="D638" s="38">
        <v>1354640</v>
      </c>
    </row>
    <row r="639" spans="4:8" x14ac:dyDescent="0.25">
      <c r="D639" s="38">
        <v>0</v>
      </c>
    </row>
    <row r="640" spans="4:8" x14ac:dyDescent="0.25">
      <c r="D640" s="38">
        <v>0</v>
      </c>
    </row>
    <row r="641" spans="4:6" x14ac:dyDescent="0.25">
      <c r="D641" s="38">
        <v>850780</v>
      </c>
    </row>
    <row r="642" spans="4:6" x14ac:dyDescent="0.25">
      <c r="D642" s="38">
        <v>27781330</v>
      </c>
    </row>
    <row r="643" spans="4:6" x14ac:dyDescent="0.25">
      <c r="D643" s="38">
        <v>0</v>
      </c>
    </row>
    <row r="644" spans="4:6" x14ac:dyDescent="0.25">
      <c r="D644" s="38">
        <v>22255980</v>
      </c>
    </row>
    <row r="645" spans="4:6" x14ac:dyDescent="0.25">
      <c r="D645" s="38">
        <v>4947150</v>
      </c>
    </row>
    <row r="646" spans="4:6" x14ac:dyDescent="0.25">
      <c r="D646" s="38">
        <v>0</v>
      </c>
    </row>
    <row r="647" spans="4:6" x14ac:dyDescent="0.25">
      <c r="D647" s="38">
        <v>10431790</v>
      </c>
    </row>
    <row r="648" spans="4:6" x14ac:dyDescent="0.25">
      <c r="D648" s="38">
        <v>15842680</v>
      </c>
    </row>
    <row r="649" spans="4:6" x14ac:dyDescent="0.25">
      <c r="D649" s="38">
        <v>5910620</v>
      </c>
    </row>
    <row r="650" spans="4:6" x14ac:dyDescent="0.25">
      <c r="D650" s="38">
        <v>0</v>
      </c>
    </row>
    <row r="651" spans="4:6" x14ac:dyDescent="0.25">
      <c r="D651" s="38">
        <v>1653770</v>
      </c>
    </row>
    <row r="652" spans="4:6" x14ac:dyDescent="0.25">
      <c r="D652" s="38">
        <v>12038950</v>
      </c>
    </row>
    <row r="653" spans="4:6" x14ac:dyDescent="0.25">
      <c r="D653" s="38">
        <v>74255040</v>
      </c>
    </row>
    <row r="654" spans="4:6" x14ac:dyDescent="0.25">
      <c r="D654" s="38">
        <v>14489220</v>
      </c>
      <c r="F654" s="38">
        <v>2900000</v>
      </c>
    </row>
    <row r="655" spans="4:6" x14ac:dyDescent="0.25">
      <c r="D655" s="38">
        <v>1787110</v>
      </c>
      <c r="F655" s="38">
        <v>19804200000</v>
      </c>
    </row>
    <row r="656" spans="4:6" x14ac:dyDescent="0.25">
      <c r="D656" s="38">
        <v>3405480</v>
      </c>
      <c r="F656" s="38">
        <v>500000</v>
      </c>
    </row>
    <row r="657" spans="4:6" x14ac:dyDescent="0.25">
      <c r="D657" s="38">
        <v>0</v>
      </c>
      <c r="F657" s="38">
        <v>32900000</v>
      </c>
    </row>
    <row r="658" spans="4:6" x14ac:dyDescent="0.25">
      <c r="D658" s="38">
        <v>0</v>
      </c>
      <c r="F658" s="38">
        <v>4700000</v>
      </c>
    </row>
    <row r="659" spans="4:6" x14ac:dyDescent="0.25">
      <c r="D659" s="38">
        <v>956390</v>
      </c>
      <c r="F659" s="38">
        <v>600000</v>
      </c>
    </row>
    <row r="660" spans="4:6" x14ac:dyDescent="0.25">
      <c r="D660" s="38">
        <v>5320030</v>
      </c>
      <c r="F660" s="38">
        <v>0</v>
      </c>
    </row>
    <row r="661" spans="4:6" x14ac:dyDescent="0.25">
      <c r="D661" s="38">
        <v>0</v>
      </c>
      <c r="F661" s="38">
        <v>18800000</v>
      </c>
    </row>
    <row r="662" spans="4:6" x14ac:dyDescent="0.25">
      <c r="D662" s="38">
        <v>0</v>
      </c>
      <c r="F662" s="38">
        <v>0</v>
      </c>
    </row>
    <row r="663" spans="4:6" x14ac:dyDescent="0.25">
      <c r="D663" s="38">
        <v>0</v>
      </c>
      <c r="F663" s="38">
        <v>0</v>
      </c>
    </row>
    <row r="664" spans="4:6" x14ac:dyDescent="0.25">
      <c r="D664" s="38">
        <v>1593590</v>
      </c>
      <c r="F664" s="38">
        <v>50200000</v>
      </c>
    </row>
    <row r="665" spans="4:6" x14ac:dyDescent="0.25">
      <c r="D665" s="38">
        <v>0</v>
      </c>
      <c r="F665" s="38">
        <v>0</v>
      </c>
    </row>
    <row r="666" spans="4:6" x14ac:dyDescent="0.25">
      <c r="D666" s="38">
        <v>0</v>
      </c>
      <c r="F666" s="38">
        <v>700000</v>
      </c>
    </row>
    <row r="667" spans="4:6" x14ac:dyDescent="0.25">
      <c r="D667" s="38">
        <v>2502780</v>
      </c>
      <c r="F667" s="38">
        <v>5100000</v>
      </c>
    </row>
    <row r="668" spans="4:6" x14ac:dyDescent="0.25">
      <c r="D668" s="41">
        <f>SUM(D617:D667)</f>
        <v>50853575000</v>
      </c>
      <c r="F668" s="38">
        <v>10000000</v>
      </c>
    </row>
    <row r="669" spans="4:6" x14ac:dyDescent="0.25">
      <c r="D669" s="38">
        <v>50853575000</v>
      </c>
      <c r="F669" s="38">
        <v>0</v>
      </c>
    </row>
    <row r="670" spans="4:6" x14ac:dyDescent="0.25">
      <c r="F670" s="38">
        <v>0</v>
      </c>
    </row>
    <row r="671" spans="4:6" x14ac:dyDescent="0.25">
      <c r="F671" s="38">
        <v>0</v>
      </c>
    </row>
    <row r="672" spans="4:6" x14ac:dyDescent="0.25">
      <c r="F672" s="38">
        <v>0</v>
      </c>
    </row>
    <row r="673" spans="6:8" x14ac:dyDescent="0.25">
      <c r="F673" s="38">
        <v>0</v>
      </c>
    </row>
    <row r="674" spans="6:8" x14ac:dyDescent="0.25">
      <c r="F674" s="38">
        <v>0</v>
      </c>
    </row>
    <row r="675" spans="6:8" x14ac:dyDescent="0.25">
      <c r="F675" s="38">
        <v>0</v>
      </c>
    </row>
    <row r="676" spans="6:8" x14ac:dyDescent="0.25">
      <c r="F676" s="38">
        <v>0</v>
      </c>
    </row>
    <row r="677" spans="6:8" x14ac:dyDescent="0.25">
      <c r="F677" s="38">
        <v>0</v>
      </c>
    </row>
    <row r="678" spans="6:8" x14ac:dyDescent="0.25">
      <c r="F678" s="38">
        <v>0</v>
      </c>
    </row>
    <row r="679" spans="6:8" x14ac:dyDescent="0.25">
      <c r="F679" s="38">
        <v>300000</v>
      </c>
    </row>
    <row r="680" spans="6:8" x14ac:dyDescent="0.25">
      <c r="F680" s="38">
        <v>0</v>
      </c>
    </row>
    <row r="681" spans="6:8" x14ac:dyDescent="0.25">
      <c r="F681" s="38">
        <v>0</v>
      </c>
    </row>
    <row r="682" spans="6:8" x14ac:dyDescent="0.25">
      <c r="F682" s="38">
        <v>0</v>
      </c>
      <c r="H682" s="38">
        <v>14617218607.940001</v>
      </c>
    </row>
    <row r="683" spans="6:8" x14ac:dyDescent="0.25">
      <c r="F683" s="38">
        <v>0</v>
      </c>
      <c r="H683" s="38">
        <v>25832766111.16</v>
      </c>
    </row>
    <row r="684" spans="6:8" x14ac:dyDescent="0.25">
      <c r="F684" s="38">
        <v>1500000</v>
      </c>
      <c r="H684" s="38">
        <v>57281317061.25</v>
      </c>
    </row>
    <row r="685" spans="6:8" x14ac:dyDescent="0.25">
      <c r="F685" s="38">
        <v>0</v>
      </c>
      <c r="H685" s="38">
        <v>20730872340.239998</v>
      </c>
    </row>
    <row r="686" spans="6:8" x14ac:dyDescent="0.25">
      <c r="F686" s="38">
        <v>0</v>
      </c>
      <c r="H686" s="38">
        <v>1192065636.77</v>
      </c>
    </row>
    <row r="687" spans="6:8" x14ac:dyDescent="0.25">
      <c r="F687" s="38">
        <v>0</v>
      </c>
      <c r="H687" s="38">
        <v>3932451203.5100002</v>
      </c>
    </row>
    <row r="688" spans="6:8" x14ac:dyDescent="0.25">
      <c r="F688" s="38">
        <v>0</v>
      </c>
      <c r="H688" s="38">
        <v>357715550.88</v>
      </c>
    </row>
    <row r="689" spans="6:8" x14ac:dyDescent="0.25">
      <c r="F689" s="38">
        <v>0</v>
      </c>
      <c r="H689" s="38">
        <v>613035324.43000007</v>
      </c>
    </row>
    <row r="690" spans="6:8" x14ac:dyDescent="0.25">
      <c r="F690" s="38">
        <v>67600000</v>
      </c>
      <c r="H690" s="38">
        <v>369468863.98000002</v>
      </c>
    </row>
    <row r="691" spans="6:8" x14ac:dyDescent="0.25">
      <c r="F691" s="41">
        <f>SUM(F654:F690)</f>
        <v>20000000000</v>
      </c>
      <c r="H691" s="38">
        <v>1358734920</v>
      </c>
    </row>
    <row r="692" spans="6:8" x14ac:dyDescent="0.25">
      <c r="F692" s="38">
        <v>20000000000</v>
      </c>
      <c r="H692" s="38">
        <v>609103946.22000003</v>
      </c>
    </row>
    <row r="693" spans="6:8" x14ac:dyDescent="0.25">
      <c r="H693" s="38">
        <v>4210792544.9000001</v>
      </c>
    </row>
    <row r="694" spans="6:8" x14ac:dyDescent="0.25">
      <c r="H694" s="38">
        <v>2674417839.96</v>
      </c>
    </row>
    <row r="695" spans="6:8" x14ac:dyDescent="0.25">
      <c r="H695" s="38">
        <v>292488880.86000001</v>
      </c>
    </row>
    <row r="696" spans="6:8" x14ac:dyDescent="0.25">
      <c r="H696" s="38">
        <v>231744593.74000001</v>
      </c>
    </row>
    <row r="697" spans="6:8" x14ac:dyDescent="0.25">
      <c r="H697" s="38">
        <v>9726183.4100000001</v>
      </c>
    </row>
    <row r="698" spans="6:8" x14ac:dyDescent="0.25">
      <c r="H698" s="38">
        <v>162047724.13999999</v>
      </c>
    </row>
    <row r="699" spans="6:8" x14ac:dyDescent="0.25">
      <c r="H699" s="38">
        <v>21619399.899999999</v>
      </c>
    </row>
    <row r="700" spans="6:8" x14ac:dyDescent="0.25">
      <c r="H700" s="38">
        <v>29760759.210000001</v>
      </c>
    </row>
    <row r="701" spans="6:8" x14ac:dyDescent="0.25">
      <c r="H701" s="38">
        <v>165894372.75999999</v>
      </c>
    </row>
    <row r="702" spans="6:8" x14ac:dyDescent="0.25">
      <c r="H702" s="38">
        <v>199259000.56</v>
      </c>
    </row>
    <row r="703" spans="6:8" x14ac:dyDescent="0.25">
      <c r="H703" s="38">
        <v>3065110</v>
      </c>
    </row>
    <row r="704" spans="6:8" x14ac:dyDescent="0.25">
      <c r="H704" s="38">
        <v>0</v>
      </c>
    </row>
    <row r="705" spans="8:8" x14ac:dyDescent="0.25">
      <c r="H705" s="38">
        <v>0</v>
      </c>
    </row>
    <row r="706" spans="8:8" x14ac:dyDescent="0.25">
      <c r="H706" s="38">
        <v>20647519</v>
      </c>
    </row>
    <row r="707" spans="8:8" x14ac:dyDescent="0.25">
      <c r="H707" s="38">
        <v>65143940</v>
      </c>
    </row>
    <row r="708" spans="8:8" x14ac:dyDescent="0.25">
      <c r="H708" s="38">
        <v>0</v>
      </c>
    </row>
    <row r="709" spans="8:8" x14ac:dyDescent="0.25">
      <c r="H709" s="38">
        <v>73120965.420000002</v>
      </c>
    </row>
    <row r="710" spans="8:8" x14ac:dyDescent="0.25">
      <c r="H710" s="38">
        <v>47213028.980000004</v>
      </c>
    </row>
    <row r="711" spans="8:8" x14ac:dyDescent="0.25">
      <c r="H711" s="38">
        <v>150000</v>
      </c>
    </row>
    <row r="712" spans="8:8" x14ac:dyDescent="0.25">
      <c r="H712" s="38">
        <v>16967404</v>
      </c>
    </row>
    <row r="713" spans="8:8" x14ac:dyDescent="0.25">
      <c r="H713" s="38">
        <v>29501147.300000001</v>
      </c>
    </row>
    <row r="714" spans="8:8" x14ac:dyDescent="0.25">
      <c r="H714" s="38">
        <v>9653320</v>
      </c>
    </row>
    <row r="715" spans="8:8" x14ac:dyDescent="0.25">
      <c r="H715" s="38">
        <v>1626519</v>
      </c>
    </row>
    <row r="716" spans="8:8" x14ac:dyDescent="0.25">
      <c r="H716" s="38">
        <v>5838838.9100000001</v>
      </c>
    </row>
    <row r="717" spans="8:8" x14ac:dyDescent="0.25">
      <c r="H717" s="38">
        <v>27279482</v>
      </c>
    </row>
    <row r="718" spans="8:8" x14ac:dyDescent="0.25">
      <c r="H718" s="38">
        <v>1709430500.6599998</v>
      </c>
    </row>
    <row r="719" spans="8:8" x14ac:dyDescent="0.25">
      <c r="H719" s="38">
        <v>19604843.600000001</v>
      </c>
    </row>
    <row r="720" spans="8:8" x14ac:dyDescent="0.25">
      <c r="H720" s="38">
        <v>8498566.5</v>
      </c>
    </row>
    <row r="721" spans="2:8" x14ac:dyDescent="0.25">
      <c r="H721" s="38">
        <v>3476730</v>
      </c>
    </row>
    <row r="722" spans="2:8" x14ac:dyDescent="0.25">
      <c r="H722" s="38">
        <v>0</v>
      </c>
    </row>
    <row r="723" spans="2:8" x14ac:dyDescent="0.25">
      <c r="H723" s="38">
        <v>0</v>
      </c>
    </row>
    <row r="724" spans="2:8" x14ac:dyDescent="0.25">
      <c r="H724" s="38">
        <v>2411529.59</v>
      </c>
    </row>
    <row r="725" spans="2:8" x14ac:dyDescent="0.25">
      <c r="H725" s="38">
        <v>14211283.5</v>
      </c>
    </row>
    <row r="726" spans="2:8" x14ac:dyDescent="0.25">
      <c r="H726" s="38">
        <v>1980743.6</v>
      </c>
    </row>
    <row r="727" spans="2:8" x14ac:dyDescent="0.25">
      <c r="H727" s="38">
        <v>0</v>
      </c>
    </row>
    <row r="728" spans="2:8" x14ac:dyDescent="0.25">
      <c r="H728" s="38">
        <v>0</v>
      </c>
    </row>
    <row r="729" spans="2:8" x14ac:dyDescent="0.25">
      <c r="H729" s="38">
        <v>2588090</v>
      </c>
    </row>
    <row r="730" spans="2:8" x14ac:dyDescent="0.25">
      <c r="H730" s="38">
        <v>0</v>
      </c>
    </row>
    <row r="731" spans="2:8" x14ac:dyDescent="0.25">
      <c r="H731" s="38">
        <v>0</v>
      </c>
    </row>
    <row r="732" spans="2:8" x14ac:dyDescent="0.25">
      <c r="H732" s="38">
        <v>7166617.7999999998</v>
      </c>
    </row>
    <row r="733" spans="2:8" x14ac:dyDescent="0.25">
      <c r="H733" s="41">
        <f>SUM(H682:H732)</f>
        <v>136962077045.68001</v>
      </c>
    </row>
    <row r="736" spans="2:8" x14ac:dyDescent="0.25">
      <c r="B736" s="38">
        <v>14617218607.940001</v>
      </c>
      <c r="D736" s="38">
        <v>181251029363.86996</v>
      </c>
      <c r="F736" s="41">
        <f>B736+D736</f>
        <v>195868247971.80997</v>
      </c>
    </row>
    <row r="737" spans="2:6" x14ac:dyDescent="0.25">
      <c r="B737" s="38">
        <v>25832766111.16</v>
      </c>
      <c r="D737" s="38">
        <v>122722870279.17</v>
      </c>
      <c r="F737" s="41">
        <f t="shared" ref="F737:F790" si="3">B737+D737</f>
        <v>148555636390.32999</v>
      </c>
    </row>
    <row r="738" spans="2:6" x14ac:dyDescent="0.25">
      <c r="B738" s="38">
        <v>57281317061.25</v>
      </c>
      <c r="D738" s="38">
        <v>92760648118.419998</v>
      </c>
      <c r="F738" s="41">
        <f t="shared" si="3"/>
        <v>150041965179.66998</v>
      </c>
    </row>
    <row r="739" spans="2:6" x14ac:dyDescent="0.25">
      <c r="B739" s="38">
        <v>20730872340.239998</v>
      </c>
      <c r="D739" s="38">
        <v>80198575292.570007</v>
      </c>
      <c r="F739" s="41">
        <f t="shared" si="3"/>
        <v>100929447632.81</v>
      </c>
    </row>
    <row r="740" spans="2:6" x14ac:dyDescent="0.25">
      <c r="B740" s="38">
        <v>1192065636.77</v>
      </c>
      <c r="D740" s="38">
        <v>57991173247.269997</v>
      </c>
      <c r="F740" s="41">
        <f t="shared" si="3"/>
        <v>59183238884.039993</v>
      </c>
    </row>
    <row r="741" spans="2:6" x14ac:dyDescent="0.25">
      <c r="B741" s="38">
        <v>3932451203.5100002</v>
      </c>
      <c r="D741" s="38">
        <v>47196243184.260002</v>
      </c>
      <c r="F741" s="41">
        <f t="shared" si="3"/>
        <v>51128694387.770004</v>
      </c>
    </row>
    <row r="742" spans="2:6" x14ac:dyDescent="0.25">
      <c r="B742" s="38">
        <v>357715550.88</v>
      </c>
      <c r="D742" s="38">
        <v>21331248240.41</v>
      </c>
      <c r="F742" s="41">
        <f t="shared" si="3"/>
        <v>21688963791.290001</v>
      </c>
    </row>
    <row r="743" spans="2:6" x14ac:dyDescent="0.25">
      <c r="B743" s="38">
        <v>613035324.43000007</v>
      </c>
      <c r="D743" s="38">
        <v>12054008626.709999</v>
      </c>
      <c r="F743" s="41">
        <f t="shared" si="3"/>
        <v>12667043951.139999</v>
      </c>
    </row>
    <row r="744" spans="2:6" x14ac:dyDescent="0.25">
      <c r="B744" s="38">
        <v>369468863.98000002</v>
      </c>
      <c r="D744" s="38">
        <v>6438257295.5800009</v>
      </c>
      <c r="F744" s="41">
        <f t="shared" si="3"/>
        <v>6807726159.5600014</v>
      </c>
    </row>
    <row r="745" spans="2:6" x14ac:dyDescent="0.25">
      <c r="B745" s="38">
        <v>1358734920</v>
      </c>
      <c r="D745" s="38">
        <v>5592838002.8800001</v>
      </c>
      <c r="F745" s="41">
        <f t="shared" si="3"/>
        <v>6951572922.8800001</v>
      </c>
    </row>
    <row r="746" spans="2:6" x14ac:dyDescent="0.25">
      <c r="B746" s="38">
        <v>609103946.22000003</v>
      </c>
      <c r="D746" s="38">
        <v>5458847421.3800001</v>
      </c>
      <c r="F746" s="41">
        <f t="shared" si="3"/>
        <v>6067951367.6000004</v>
      </c>
    </row>
    <row r="747" spans="2:6" x14ac:dyDescent="0.25">
      <c r="B747" s="38">
        <v>4210792544.9000001</v>
      </c>
      <c r="D747" s="38">
        <v>3241303166.5199995</v>
      </c>
      <c r="F747" s="41">
        <f t="shared" si="3"/>
        <v>7452095711.4200001</v>
      </c>
    </row>
    <row r="748" spans="2:6" x14ac:dyDescent="0.25">
      <c r="B748" s="38">
        <v>2674417839.96</v>
      </c>
      <c r="D748" s="38">
        <v>3158386965.1900001</v>
      </c>
      <c r="F748" s="41">
        <f t="shared" si="3"/>
        <v>5832804805.1499996</v>
      </c>
    </row>
    <row r="749" spans="2:6" x14ac:dyDescent="0.25">
      <c r="B749" s="38">
        <v>292488880.86000001</v>
      </c>
      <c r="D749" s="38">
        <v>2621922479.29</v>
      </c>
      <c r="F749" s="41">
        <f t="shared" si="3"/>
        <v>2914411360.1500001</v>
      </c>
    </row>
    <row r="750" spans="2:6" x14ac:dyDescent="0.25">
      <c r="B750" s="38">
        <v>231744593.74000001</v>
      </c>
      <c r="D750" s="38">
        <v>2042622745.3800001</v>
      </c>
      <c r="F750" s="41">
        <f t="shared" si="3"/>
        <v>2274367339.1199999</v>
      </c>
    </row>
    <row r="751" spans="2:6" x14ac:dyDescent="0.25">
      <c r="B751" s="38">
        <v>9726183.4100000001</v>
      </c>
      <c r="D751" s="38">
        <v>1574515364.0699999</v>
      </c>
      <c r="F751" s="41">
        <f t="shared" si="3"/>
        <v>1584241547.48</v>
      </c>
    </row>
    <row r="752" spans="2:6" x14ac:dyDescent="0.25">
      <c r="B752" s="38">
        <v>162047724.13999999</v>
      </c>
      <c r="D752" s="38">
        <v>1472836622.8900001</v>
      </c>
      <c r="F752" s="41">
        <f t="shared" si="3"/>
        <v>1634884347.0300002</v>
      </c>
    </row>
    <row r="753" spans="2:6" x14ac:dyDescent="0.25">
      <c r="B753" s="38">
        <v>21619399.899999999</v>
      </c>
      <c r="D753" s="38">
        <v>1409442072.54</v>
      </c>
      <c r="F753" s="41">
        <f t="shared" si="3"/>
        <v>1431061472.4400001</v>
      </c>
    </row>
    <row r="754" spans="2:6" x14ac:dyDescent="0.25">
      <c r="B754" s="38">
        <v>29760759.210000001</v>
      </c>
      <c r="D754" s="38">
        <v>1068962463.76</v>
      </c>
      <c r="F754" s="41">
        <f t="shared" si="3"/>
        <v>1098723222.97</v>
      </c>
    </row>
    <row r="755" spans="2:6" x14ac:dyDescent="0.25">
      <c r="B755" s="38">
        <v>165894372.75999999</v>
      </c>
      <c r="D755" s="38">
        <v>949291701.68999994</v>
      </c>
      <c r="F755" s="41">
        <f t="shared" si="3"/>
        <v>1115186074.4499998</v>
      </c>
    </row>
    <row r="756" spans="2:6" x14ac:dyDescent="0.25">
      <c r="B756" s="38">
        <v>199259000.56</v>
      </c>
      <c r="D756" s="38">
        <v>739509882.47000003</v>
      </c>
      <c r="F756" s="41">
        <f t="shared" si="3"/>
        <v>938768883.02999997</v>
      </c>
    </row>
    <row r="757" spans="2:6" x14ac:dyDescent="0.25">
      <c r="B757" s="38">
        <v>3065110</v>
      </c>
      <c r="D757" s="38">
        <v>727733000.01999998</v>
      </c>
      <c r="F757" s="41">
        <f t="shared" si="3"/>
        <v>730798110.01999998</v>
      </c>
    </row>
    <row r="758" spans="2:6" x14ac:dyDescent="0.25">
      <c r="B758" s="38">
        <v>0</v>
      </c>
      <c r="D758" s="38">
        <v>691129434</v>
      </c>
      <c r="F758" s="41">
        <f t="shared" si="3"/>
        <v>691129434</v>
      </c>
    </row>
    <row r="759" spans="2:6" x14ac:dyDescent="0.25">
      <c r="B759" s="38">
        <v>0</v>
      </c>
      <c r="D759" s="38">
        <v>636605249.4799999</v>
      </c>
      <c r="F759" s="41">
        <f t="shared" si="3"/>
        <v>636605249.4799999</v>
      </c>
    </row>
    <row r="760" spans="2:6" x14ac:dyDescent="0.25">
      <c r="B760" s="38">
        <v>20647519</v>
      </c>
      <c r="D760" s="38">
        <v>632887605.87999988</v>
      </c>
      <c r="F760" s="41">
        <f t="shared" si="3"/>
        <v>653535124.87999988</v>
      </c>
    </row>
    <row r="761" spans="2:6" x14ac:dyDescent="0.25">
      <c r="B761" s="38">
        <v>65143940</v>
      </c>
      <c r="D761" s="38">
        <v>384537122.08000004</v>
      </c>
      <c r="F761" s="41">
        <f t="shared" si="3"/>
        <v>449681062.08000004</v>
      </c>
    </row>
    <row r="762" spans="2:6" x14ac:dyDescent="0.25">
      <c r="B762" s="38">
        <v>0</v>
      </c>
      <c r="D762" s="38">
        <v>351751912.07000005</v>
      </c>
      <c r="F762" s="41">
        <f t="shared" si="3"/>
        <v>351751912.07000005</v>
      </c>
    </row>
    <row r="763" spans="2:6" x14ac:dyDescent="0.25">
      <c r="B763" s="38">
        <v>73120965.420000002</v>
      </c>
      <c r="D763" s="38">
        <v>297770977.16000003</v>
      </c>
      <c r="F763" s="41">
        <f t="shared" si="3"/>
        <v>370891942.58000004</v>
      </c>
    </row>
    <row r="764" spans="2:6" x14ac:dyDescent="0.25">
      <c r="B764" s="38">
        <v>47213028.980000004</v>
      </c>
      <c r="D764" s="38">
        <v>284227428.57999998</v>
      </c>
      <c r="F764" s="41">
        <f t="shared" si="3"/>
        <v>331440457.56</v>
      </c>
    </row>
    <row r="765" spans="2:6" x14ac:dyDescent="0.25">
      <c r="B765" s="38">
        <v>150000</v>
      </c>
      <c r="D765" s="38">
        <v>201374229.59999999</v>
      </c>
      <c r="F765" s="41">
        <f t="shared" si="3"/>
        <v>201524229.59999999</v>
      </c>
    </row>
    <row r="766" spans="2:6" x14ac:dyDescent="0.25">
      <c r="B766" s="38">
        <v>16967404</v>
      </c>
      <c r="D766" s="38">
        <v>196277502.14999998</v>
      </c>
      <c r="F766" s="41">
        <f t="shared" si="3"/>
        <v>213244906.14999998</v>
      </c>
    </row>
    <row r="767" spans="2:6" x14ac:dyDescent="0.25">
      <c r="B767" s="38">
        <v>29501147.300000001</v>
      </c>
      <c r="D767" s="38">
        <v>143142463.06</v>
      </c>
      <c r="F767" s="41">
        <f t="shared" si="3"/>
        <v>172643610.36000001</v>
      </c>
    </row>
    <row r="768" spans="2:6" x14ac:dyDescent="0.25">
      <c r="B768" s="38">
        <v>9653320</v>
      </c>
      <c r="D768" s="38">
        <v>141909044.93000001</v>
      </c>
      <c r="F768" s="41">
        <f t="shared" si="3"/>
        <v>151562364.93000001</v>
      </c>
    </row>
    <row r="769" spans="2:6" x14ac:dyDescent="0.25">
      <c r="B769" s="38">
        <v>1626519</v>
      </c>
      <c r="D769" s="38">
        <v>137467542.85999998</v>
      </c>
      <c r="F769" s="41">
        <f t="shared" si="3"/>
        <v>139094061.85999998</v>
      </c>
    </row>
    <row r="770" spans="2:6" x14ac:dyDescent="0.25">
      <c r="B770" s="38">
        <v>5838838.9100000001</v>
      </c>
      <c r="D770" s="38">
        <v>132519822.22999999</v>
      </c>
      <c r="F770" s="41">
        <f t="shared" si="3"/>
        <v>138358661.13999999</v>
      </c>
    </row>
    <row r="771" spans="2:6" x14ac:dyDescent="0.25">
      <c r="B771" s="38">
        <v>27279482</v>
      </c>
      <c r="D771" s="38">
        <v>100203947.98999999</v>
      </c>
      <c r="F771" s="41">
        <f t="shared" si="3"/>
        <v>127483429.98999999</v>
      </c>
    </row>
    <row r="772" spans="2:6" x14ac:dyDescent="0.25">
      <c r="B772" s="38">
        <v>1709430500.6599998</v>
      </c>
      <c r="D772" s="38">
        <v>80924257.24000001</v>
      </c>
      <c r="F772" s="41">
        <f t="shared" si="3"/>
        <v>1790354757.8999999</v>
      </c>
    </row>
    <row r="773" spans="2:6" x14ac:dyDescent="0.25">
      <c r="B773" s="38">
        <v>19604843.600000001</v>
      </c>
      <c r="D773" s="38">
        <v>77185687.760000005</v>
      </c>
      <c r="F773" s="41">
        <f t="shared" si="3"/>
        <v>96790531.360000014</v>
      </c>
    </row>
    <row r="774" spans="2:6" x14ac:dyDescent="0.25">
      <c r="B774" s="38">
        <v>8498566.5</v>
      </c>
      <c r="D774" s="38">
        <v>63915728.500000007</v>
      </c>
      <c r="F774" s="41">
        <f t="shared" si="3"/>
        <v>72414295</v>
      </c>
    </row>
    <row r="775" spans="2:6" x14ac:dyDescent="0.25">
      <c r="B775" s="38">
        <v>3476730</v>
      </c>
      <c r="D775" s="38">
        <v>62137813.170000002</v>
      </c>
      <c r="F775" s="41">
        <f t="shared" si="3"/>
        <v>65614543.170000002</v>
      </c>
    </row>
    <row r="776" spans="2:6" x14ac:dyDescent="0.25">
      <c r="B776" s="38">
        <v>0</v>
      </c>
      <c r="D776" s="38">
        <v>42485653.460000001</v>
      </c>
      <c r="F776" s="41">
        <f t="shared" si="3"/>
        <v>42485653.460000001</v>
      </c>
    </row>
    <row r="777" spans="2:6" x14ac:dyDescent="0.25">
      <c r="B777" s="38">
        <v>0</v>
      </c>
      <c r="D777" s="38">
        <v>34934938.200000003</v>
      </c>
      <c r="F777" s="41">
        <f t="shared" si="3"/>
        <v>34934938.200000003</v>
      </c>
    </row>
    <row r="778" spans="2:6" x14ac:dyDescent="0.25">
      <c r="B778" s="38">
        <v>2411529.59</v>
      </c>
      <c r="D778" s="38">
        <v>29569344.68</v>
      </c>
      <c r="F778" s="41">
        <f t="shared" si="3"/>
        <v>31980874.27</v>
      </c>
    </row>
    <row r="779" spans="2:6" x14ac:dyDescent="0.25">
      <c r="B779" s="38">
        <v>14211283.5</v>
      </c>
      <c r="D779" s="38">
        <v>26546997.27</v>
      </c>
      <c r="F779" s="41">
        <f t="shared" si="3"/>
        <v>40758280.769999996</v>
      </c>
    </row>
    <row r="780" spans="2:6" x14ac:dyDescent="0.25">
      <c r="B780" s="38">
        <v>1980743.6</v>
      </c>
      <c r="D780" s="38">
        <v>24570277.969999999</v>
      </c>
      <c r="F780" s="41">
        <f t="shared" si="3"/>
        <v>26551021.57</v>
      </c>
    </row>
    <row r="781" spans="2:6" x14ac:dyDescent="0.25">
      <c r="B781" s="38">
        <v>0</v>
      </c>
      <c r="D781" s="38">
        <v>18727201.039999999</v>
      </c>
      <c r="F781" s="41">
        <f t="shared" si="3"/>
        <v>18727201.039999999</v>
      </c>
    </row>
    <row r="782" spans="2:6" x14ac:dyDescent="0.25">
      <c r="B782" s="38">
        <v>0</v>
      </c>
      <c r="D782" s="38">
        <v>14321420.199999999</v>
      </c>
      <c r="F782" s="41">
        <f t="shared" si="3"/>
        <v>14321420.199999999</v>
      </c>
    </row>
    <row r="783" spans="2:6" x14ac:dyDescent="0.25">
      <c r="B783" s="38">
        <v>2588090</v>
      </c>
      <c r="D783" s="38">
        <v>12129695</v>
      </c>
      <c r="F783" s="41">
        <f t="shared" si="3"/>
        <v>14717785</v>
      </c>
    </row>
    <row r="784" spans="2:6" x14ac:dyDescent="0.25">
      <c r="B784" s="38">
        <v>0</v>
      </c>
      <c r="D784" s="38">
        <v>0</v>
      </c>
      <c r="F784" s="41">
        <f t="shared" si="3"/>
        <v>0</v>
      </c>
    </row>
    <row r="785" spans="2:6" x14ac:dyDescent="0.25">
      <c r="B785" s="38">
        <v>0</v>
      </c>
      <c r="D785" s="38">
        <v>0</v>
      </c>
      <c r="F785" s="41">
        <f t="shared" si="3"/>
        <v>0</v>
      </c>
    </row>
    <row r="786" spans="2:6" x14ac:dyDescent="0.25">
      <c r="B786" s="38">
        <v>7166617.7999999998</v>
      </c>
      <c r="D786" s="38">
        <v>0</v>
      </c>
      <c r="F786" s="41">
        <f t="shared" si="3"/>
        <v>7166617.7999999998</v>
      </c>
    </row>
    <row r="787" spans="2:6" x14ac:dyDescent="0.25">
      <c r="B787" s="38">
        <v>0</v>
      </c>
      <c r="D787" s="38">
        <v>0</v>
      </c>
      <c r="F787" s="41">
        <f t="shared" si="3"/>
        <v>0</v>
      </c>
    </row>
    <row r="788" spans="2:6" x14ac:dyDescent="0.25">
      <c r="B788" s="38">
        <v>0</v>
      </c>
      <c r="D788" s="38">
        <v>0</v>
      </c>
      <c r="F788" s="41">
        <f t="shared" si="3"/>
        <v>0</v>
      </c>
    </row>
    <row r="789" spans="2:6" x14ac:dyDescent="0.25">
      <c r="B789" s="38">
        <v>0</v>
      </c>
      <c r="D789" s="38">
        <v>0</v>
      </c>
      <c r="F789" s="41">
        <f t="shared" si="3"/>
        <v>0</v>
      </c>
    </row>
    <row r="790" spans="2:6" x14ac:dyDescent="0.25">
      <c r="B790" s="38">
        <v>0</v>
      </c>
      <c r="D790" s="38">
        <v>0</v>
      </c>
      <c r="F790" s="41">
        <f t="shared" si="3"/>
        <v>0</v>
      </c>
    </row>
    <row r="791" spans="2:6" x14ac:dyDescent="0.25">
      <c r="F791" s="41">
        <f>SUM(F736:F790)</f>
        <v>793783595878.57996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2022-08-17T01:14:48Z</cp:lastPrinted>
  <dcterms:created xsi:type="dcterms:W3CDTF">2017-06-09T07:51:20Z</dcterms:created>
  <dcterms:modified xsi:type="dcterms:W3CDTF">2022-11-09T03:39:01Z</dcterms:modified>
</cp:coreProperties>
</file>