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155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<sst xmlns="http://schemas.openxmlformats.org/spreadsheetml/2006/main" count="213" uniqueCount="129">
  <si>
    <t>№</t>
  </si>
  <si>
    <t>Үсгэн код</t>
  </si>
  <si>
    <t>Компанийн нэр</t>
  </si>
  <si>
    <t>Үйл ажиллагааны чиглэл</t>
  </si>
  <si>
    <t>2021 оны арилжааны нийт дүн</t>
  </si>
  <si>
    <t>Үнэт цаасны хоёрдогч зах зээлийн арилжаа</t>
  </si>
  <si>
    <t>Үнэт цаасны анхдагч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</si>
  <si>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</si>
  <si>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</si>
  <si>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</si>
  <si>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</si>
  <si>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</si>
  <si>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</si>
  <si>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ХУВЬЦАА /ХОС/</t>
  </si>
  <si>
    <t>ЗГҮЦ</t>
  </si>
  <si>
    <t>КОМПАНИЙН БОНД, ХБҮЦ</t>
  </si>
  <si>
    <t>BDSC</t>
  </si>
  <si>
    <t>"БИ ДИ СЕК ҮЦК" ХК</t>
  </si>
  <si>
    <t>●</t>
  </si>
  <si>
    <t>TDB</t>
  </si>
  <si>
    <t>"ТИ ДИ БИ КАПИТАЛ ҮЦК" ХХК</t>
  </si>
  <si>
    <t>GLMT</t>
  </si>
  <si>
    <t>"ГОЛОМТ КАПИТАЛ ҮЦК" ХХК</t>
  </si>
  <si>
    <t>MNET</t>
  </si>
  <si>
    <t>"АРД СЕКЬЮРИТИЗ ҮЦК" ХХК</t>
  </si>
  <si>
    <t>BULG</t>
  </si>
  <si>
    <t>"БУЛГАН БРОКЕР ҮЦК" ХХК</t>
  </si>
  <si>
    <t>INVC</t>
  </si>
  <si>
    <t>"ИНВЕСКОР КАПИТАЛ ҮЦК" ХХК</t>
  </si>
  <si>
    <t>LFTI</t>
  </si>
  <si>
    <t>"ЛАЙФТАЙМ ИНВЕСТМЕНТ ҮЦК" ХХК</t>
  </si>
  <si>
    <t>TNGR</t>
  </si>
  <si>
    <t>"ТЭНГЭР КАПИТАЛ  ҮЦК" ХХК</t>
  </si>
  <si>
    <t>STIN</t>
  </si>
  <si>
    <t>"СТАНДАРТ ИНВЕСТМЕНТ ҮЦК" ХХК</t>
  </si>
  <si>
    <t>ARD</t>
  </si>
  <si>
    <t>"ӨЛЗИЙ ЭНД КО КАПИТАЛ ҮЦК" ХХК</t>
  </si>
  <si>
    <t>BUMB</t>
  </si>
  <si>
    <t>"БУМБАТ-АЛТАЙ ҮЦК" ХХК</t>
  </si>
  <si>
    <t>NOVL</t>
  </si>
  <si>
    <t>"НОВЕЛ ИНВЕСТМЕНТ ҮЦК" ХХК</t>
  </si>
  <si>
    <t>TTOL</t>
  </si>
  <si>
    <t>"АПЕКС КАПИТАЛ ҮЦК" ХХК</t>
  </si>
  <si>
    <t>BZIN</t>
  </si>
  <si>
    <t>"МИРЭ ЭССЭТ СЕКЬЮРИТИС МОНГОЛ ҮЦК" ХХК</t>
  </si>
  <si>
    <t>RISM</t>
  </si>
  <si>
    <t>"РАЙНОС ИНВЕСТМЕНТ ҮЦК" ХХК</t>
  </si>
  <si>
    <t>ZGB</t>
  </si>
  <si>
    <t>"ЗЭТ ЖИ БИ ҮЦК" ХХК</t>
  </si>
  <si>
    <t>GAUL</t>
  </si>
  <si>
    <t>"ГАҮЛИ ҮЦК" ХХК</t>
  </si>
  <si>
    <t>GDSC</t>
  </si>
  <si>
    <t>"ГҮҮДСЕК ҮЦК" ХХК</t>
  </si>
  <si>
    <t>MIBG</t>
  </si>
  <si>
    <t>"ЭМ АЙ БИ ЖИ ХХК ҮЦК"</t>
  </si>
  <si>
    <t>NSEC</t>
  </si>
  <si>
    <t>"НЭЙШНЛ СЕКЮРИТИС ҮЦК" ХХК</t>
  </si>
  <si>
    <t>ZRGD</t>
  </si>
  <si>
    <t>"ЗЭРГЭД ҮЦК" ХХК</t>
  </si>
  <si>
    <t>MSEC</t>
  </si>
  <si>
    <t>"МОНСЕК ҮЦК" ХХК</t>
  </si>
  <si>
    <t>TCHB</t>
  </si>
  <si>
    <t>"ТУЛГАТ ЧАНДМАНЬ БАЯН  ҮЦК" ХХК</t>
  </si>
  <si>
    <t>MICC</t>
  </si>
  <si>
    <t>"ЭМ АЙ СИ СИ  ҮЦК" ХХК</t>
  </si>
  <si>
    <t>DRBR</t>
  </si>
  <si>
    <t>"ДАРХАН БРОКЕР ҮЦК" ХХК</t>
  </si>
  <si>
    <t>ARGB</t>
  </si>
  <si>
    <t>"АРГАЙ БЭСТ ҮЦК" ХХК</t>
  </si>
  <si>
    <t>MSDQ</t>
  </si>
  <si>
    <t>"МАСДАК ҮНЭТ ЦААСНЫ КОМПАНИ" ХХК</t>
  </si>
  <si>
    <t>ALTN</t>
  </si>
  <si>
    <t>"АЛТАН ХОРОМСОГ ҮЦК" ХХК</t>
  </si>
  <si>
    <t>BLMB</t>
  </si>
  <si>
    <t xml:space="preserve">"БЛҮМСБЮРИ СЕКЮРИТИЕС ҮЦК" ХХК </t>
  </si>
  <si>
    <t>GDEV</t>
  </si>
  <si>
    <t>"ГРАНДДЕВЕЛОПМЕНТ ҮЦК" ХХК</t>
  </si>
  <si>
    <t>BATS</t>
  </si>
  <si>
    <t>"БАТС ҮЦК" ХХК</t>
  </si>
  <si>
    <t>CTRL</t>
  </si>
  <si>
    <t>"ЦЕНТРАЛ СЕКЬЮРИТИЙЗ ҮЦК" ХХК</t>
  </si>
  <si>
    <t>DELG</t>
  </si>
  <si>
    <t>"ДЭЛГЭРХАНГАЙ СЕКЮРИТИЗ ҮЦК" ХХК</t>
  </si>
  <si>
    <t>HUN</t>
  </si>
  <si>
    <t>"ХҮННҮ ЭМПАЙР ҮЦК" ХХК</t>
  </si>
  <si>
    <t>UNDR</t>
  </si>
  <si>
    <t>"ӨНДӨРХААН ИНВЕСТ ҮЦК" ХХК</t>
  </si>
  <si>
    <t>SANR</t>
  </si>
  <si>
    <t>"САНАР ҮЦК" ХХК</t>
  </si>
  <si>
    <t>TABO</t>
  </si>
  <si>
    <t>"ТАВАН БОГД ҮЦК" ХХК</t>
  </si>
  <si>
    <t>GATR</t>
  </si>
  <si>
    <t>"ГАЦУУРТ ТРЕЙД ҮЦК" ХХК</t>
  </si>
  <si>
    <t>MERG</t>
  </si>
  <si>
    <t>"МЭРГЭН САНАА ҮЦК" ХХК</t>
  </si>
  <si>
    <t>DOMI</t>
  </si>
  <si>
    <t>"ДОМИКС СЕК ҮЦК" ХХК</t>
  </si>
  <si>
    <t>SGC</t>
  </si>
  <si>
    <t>"ЭС ЖИ КАПИТАЛ ҮЦК" ХХК</t>
  </si>
  <si>
    <t>MONG</t>
  </si>
  <si>
    <t>"МОНГОЛ СЕКЮРИТИЕС ҮЦК" ХК</t>
  </si>
  <si>
    <t>BLAC</t>
  </si>
  <si>
    <t>"БЛЭКСТОУН ИНТЕРНЭЙШНЛ ҮЦК" ХХК</t>
  </si>
  <si>
    <t>DCF</t>
  </si>
  <si>
    <t>"ДИ СИ ЭФ ҮЦК" ХХК</t>
  </si>
  <si>
    <t>ECM</t>
  </si>
  <si>
    <t>"ЕВРАЗИА КАПИТАЛ ХОЛДИНГ ҮЦК" ХК</t>
  </si>
  <si>
    <t>SECP</t>
  </si>
  <si>
    <t>"СИКАП  ҮЦК" ХХК</t>
  </si>
  <si>
    <t>GNDX</t>
  </si>
  <si>
    <t>"ГЕНДЕКС ҮЦК" ХХК</t>
  </si>
  <si>
    <t>SILS</t>
  </si>
  <si>
    <t>"СИЛВЭР ЛАЙТ СЕКЮРИТИЙЗ ҮЦК" ХХК</t>
  </si>
  <si>
    <t>APS</t>
  </si>
  <si>
    <t>"АЗИА ПАСИФИК СЕКЬЮРИТИС ҮЦК" ХХК</t>
  </si>
  <si>
    <t>FCX</t>
  </si>
  <si>
    <t>"ЭФ СИ ИКС ҮЦК" ХХК</t>
  </si>
  <si>
    <t>MOHU</t>
  </si>
  <si>
    <t>"MОНГОЛ ХУВЬЦАА" ХХК</t>
  </si>
  <si>
    <t>BSK</t>
  </si>
  <si>
    <t>"БЛЮСКАЙ СЕКЬЮРИТИЗ ҮЦК" ХК</t>
  </si>
  <si>
    <t xml:space="preserve">"МХБ" ТӨХК-ИЙН ГИШҮҮН КОМПАНИУДЫН АРИЛЖААНЫ ТАЙЛАН </t>
  </si>
  <si>
    <t xml:space="preserve">Жич: Гишүүдийг нийт хийсэн арилжааны үнийн дүнгээр жагсаав. </t>
  </si>
  <si>
    <t>STOK</t>
  </si>
  <si>
    <t>"СТОКЛАБ СЕКЬЮРИТИЗ ҮЦК "ХХК</t>
  </si>
  <si>
    <t>12-р сарын арилжааны дүн</t>
  </si>
  <si>
    <t>ЛЭНД БОНД-LNDA</t>
  </si>
  <si>
    <t>БОГД БАНК-BOGD</t>
  </si>
  <si>
    <t>2021 оны 12 дугаар сарын 31-ний байдлаар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</si>
</sst>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43" fontId="4" fillId="0" borderId="0" xfId="18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3" borderId="1" xfId="18" applyFont="1" applyFill="1" applyBorder="1" applyAlignment="1">
      <alignment horizontal="center" vertical="center"/>
    </xf>
    <xf numFmtId="43" fontId="6" fillId="3" borderId="1" xfId="18" applyFont="1" applyFill="1" applyBorder="1" applyAlignment="1">
      <alignment vertical="center" wrapText="1"/>
    </xf>
    <xf numFmtId="164" fontId="2" fillId="4" borderId="3" xfId="15" applyNumberFormat="1" applyFont="1" applyFill="1" applyBorder="1" applyAlignment="1">
      <alignment horizontal="center" vertical="center" wrapText="1"/>
    </xf>
    <xf numFmtId="43" fontId="2" fillId="2" borderId="0" xfId="18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3" fontId="7" fillId="3" borderId="4" xfId="18" applyFont="1" applyFill="1" applyBorder="1" applyAlignment="1">
      <alignment horizontal="center" vertical="center"/>
    </xf>
    <xf numFmtId="9" fontId="7" fillId="4" borderId="5" xfId="15" applyFont="1" applyFill="1" applyBorder="1" applyAlignment="1">
      <alignment horizontal="center" vertical="center"/>
    </xf>
    <xf numFmtId="43" fontId="2" fillId="0" borderId="0" xfId="18" applyFont="1" applyBorder="1" applyAlignment="1">
      <alignment horizontal="center" vertical="center" wrapText="1"/>
    </xf>
    <xf numFmtId="165" fontId="8" fillId="0" borderId="0" xfId="18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5" fontId="4" fillId="2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vertical="top"/>
    </xf>
    <xf numFmtId="0" fontId="2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21336000" cy="133350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114300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6682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lziibat\Desktop\&#1040;&#1088;&#1080;&#1083;&#1078;&#1072;&#1072;&#1085;&#1099;%20&#1090;&#1072;&#1081;&#1083;&#1072;&#1085;\2021\Mnth2021-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7.27\Members\Medeelliin%20san\Members\&#1040;&#1088;&#1080;&#1083;&#1078;&#1072;&#1072;&#1085;&#1099;%20&#1090;&#1072;&#1081;&#1083;&#1072;&#1085;\2020\Mnth201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lziibat\Desktop\&#1040;&#1088;&#1080;&#1083;&#1078;&#1072;&#1072;&#1085;&#1099;%20&#1090;&#1072;&#1081;&#1083;&#1072;&#1085;\2021\202111%20Ariljaanii%20taila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ACE</v>
          </cell>
          <cell r="C7" t="str">
            <v>АСЕ энд Т Капитал ХХК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R7">
            <v>0</v>
          </cell>
          <cell r="W7">
            <v>0</v>
          </cell>
        </row>
        <row r="8">
          <cell r="B8" t="str">
            <v>ALTN</v>
          </cell>
          <cell r="C8" t="str">
            <v>Алтан хоромсог ХХК</v>
          </cell>
          <cell r="D8">
            <v>270</v>
          </cell>
          <cell r="E8">
            <v>315600</v>
          </cell>
          <cell r="F8">
            <v>3159</v>
          </cell>
          <cell r="G8">
            <v>2946504</v>
          </cell>
          <cell r="H8">
            <v>3262104</v>
          </cell>
          <cell r="I8">
            <v>0</v>
          </cell>
          <cell r="J8">
            <v>0</v>
          </cell>
          <cell r="K8">
            <v>7</v>
          </cell>
          <cell r="L8">
            <v>1974502.53</v>
          </cell>
          <cell r="M8">
            <v>1974502.53</v>
          </cell>
          <cell r="R8">
            <v>0</v>
          </cell>
          <cell r="S8">
            <v>9411</v>
          </cell>
          <cell r="T8">
            <v>23903940</v>
          </cell>
          <cell r="W8">
            <v>23903940</v>
          </cell>
        </row>
        <row r="9">
          <cell r="B9" t="str">
            <v>APS</v>
          </cell>
          <cell r="C9" t="str">
            <v>Азиа Пасифик секьюритис ХХК</v>
          </cell>
          <cell r="D9">
            <v>0</v>
          </cell>
          <cell r="E9">
            <v>0</v>
          </cell>
          <cell r="F9">
            <v>8037</v>
          </cell>
          <cell r="G9">
            <v>1270641.52</v>
          </cell>
          <cell r="H9">
            <v>1270641.52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R9">
            <v>0</v>
          </cell>
          <cell r="W9">
            <v>0</v>
          </cell>
        </row>
        <row r="10">
          <cell r="B10" t="str">
            <v>ARD</v>
          </cell>
          <cell r="C10" t="str">
            <v>Өлзий энд КО капитал ХХК</v>
          </cell>
          <cell r="D10">
            <v>1129837</v>
          </cell>
          <cell r="E10">
            <v>592680494.65</v>
          </cell>
          <cell r="F10">
            <v>7561432</v>
          </cell>
          <cell r="G10">
            <v>897494045.12</v>
          </cell>
          <cell r="H10">
            <v>1490174539.77</v>
          </cell>
          <cell r="I10">
            <v>800</v>
          </cell>
          <cell r="J10">
            <v>80000000</v>
          </cell>
          <cell r="K10">
            <v>749</v>
          </cell>
          <cell r="L10">
            <v>74900000</v>
          </cell>
          <cell r="M10">
            <v>154900000</v>
          </cell>
          <cell r="N10">
            <v>2909</v>
          </cell>
          <cell r="O10">
            <v>290900000</v>
          </cell>
          <cell r="P10">
            <v>25000</v>
          </cell>
          <cell r="Q10">
            <v>2500000000</v>
          </cell>
          <cell r="R10">
            <v>2790900000</v>
          </cell>
          <cell r="S10">
            <v>38557</v>
          </cell>
          <cell r="T10">
            <v>97934780</v>
          </cell>
          <cell r="W10">
            <v>97934780</v>
          </cell>
        </row>
        <row r="11">
          <cell r="B11" t="str">
            <v>ARGB</v>
          </cell>
          <cell r="C11" t="str">
            <v>Аргай бэст ХХК</v>
          </cell>
          <cell r="D11">
            <v>82729</v>
          </cell>
          <cell r="E11">
            <v>35269662.01</v>
          </cell>
          <cell r="F11">
            <v>85257</v>
          </cell>
          <cell r="G11">
            <v>18997368.73</v>
          </cell>
          <cell r="H11">
            <v>54267030.739999995</v>
          </cell>
          <cell r="I11">
            <v>188</v>
          </cell>
          <cell r="J11">
            <v>52067782.6</v>
          </cell>
          <cell r="K11">
            <v>0</v>
          </cell>
          <cell r="L11">
            <v>0</v>
          </cell>
          <cell r="M11">
            <v>52067782.6</v>
          </cell>
          <cell r="R11">
            <v>0</v>
          </cell>
          <cell r="S11">
            <v>830</v>
          </cell>
          <cell r="T11">
            <v>2108200</v>
          </cell>
          <cell r="W11">
            <v>2108200</v>
          </cell>
        </row>
        <row r="12">
          <cell r="B12" t="str">
            <v>BATS</v>
          </cell>
          <cell r="C12" t="str">
            <v>Батс ХХК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R12">
            <v>0</v>
          </cell>
          <cell r="W12">
            <v>0</v>
          </cell>
        </row>
        <row r="13">
          <cell r="B13" t="str">
            <v>BDSC</v>
          </cell>
          <cell r="C13" t="str">
            <v>БиДиСек ХК</v>
          </cell>
          <cell r="D13">
            <v>3282764</v>
          </cell>
          <cell r="E13">
            <v>3308313937.72</v>
          </cell>
          <cell r="F13">
            <v>3195294</v>
          </cell>
          <cell r="G13">
            <v>3034627070.63</v>
          </cell>
          <cell r="H13">
            <v>6342941008.35</v>
          </cell>
          <cell r="I13">
            <v>478</v>
          </cell>
          <cell r="J13">
            <v>130183551.77</v>
          </cell>
          <cell r="K13">
            <v>255</v>
          </cell>
          <cell r="L13">
            <v>70774089</v>
          </cell>
          <cell r="M13">
            <v>200957640.76999998</v>
          </cell>
          <cell r="N13">
            <v>80</v>
          </cell>
          <cell r="O13">
            <v>8000000</v>
          </cell>
          <cell r="R13">
            <v>8000000</v>
          </cell>
          <cell r="S13">
            <v>303823</v>
          </cell>
          <cell r="T13">
            <v>771710420</v>
          </cell>
          <cell r="W13">
            <v>771710420</v>
          </cell>
        </row>
        <row r="14">
          <cell r="B14" t="str">
            <v>BLAC</v>
          </cell>
          <cell r="C14" t="str">
            <v>Блэкстоун интернэйшнл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R14">
            <v>0</v>
          </cell>
          <cell r="W14">
            <v>0</v>
          </cell>
        </row>
        <row r="15">
          <cell r="B15" t="str">
            <v>BLMB</v>
          </cell>
          <cell r="C15" t="str">
            <v>Блүмсбюри секюритиес ХХК</v>
          </cell>
          <cell r="D15">
            <v>177</v>
          </cell>
          <cell r="E15">
            <v>468040</v>
          </cell>
          <cell r="F15">
            <v>5005</v>
          </cell>
          <cell r="G15">
            <v>3350000</v>
          </cell>
          <cell r="H15">
            <v>3818040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R15">
            <v>0</v>
          </cell>
          <cell r="W15">
            <v>0</v>
          </cell>
        </row>
        <row r="16">
          <cell r="B16" t="str">
            <v>BSK</v>
          </cell>
          <cell r="C16" t="str">
            <v>BLUE SKY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R16">
            <v>0</v>
          </cell>
          <cell r="W16">
            <v>0</v>
          </cell>
        </row>
        <row r="17">
          <cell r="B17" t="str">
            <v>BULG</v>
          </cell>
          <cell r="C17" t="str">
            <v>Булган брокер ХХК</v>
          </cell>
          <cell r="D17">
            <v>7276</v>
          </cell>
          <cell r="E17">
            <v>5703953.5</v>
          </cell>
          <cell r="F17">
            <v>28810</v>
          </cell>
          <cell r="G17">
            <v>30641465.88</v>
          </cell>
          <cell r="H17">
            <v>36345419.379999995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R17">
            <v>0</v>
          </cell>
          <cell r="S17">
            <v>66</v>
          </cell>
          <cell r="T17">
            <v>167640</v>
          </cell>
          <cell r="W17">
            <v>167640</v>
          </cell>
        </row>
        <row r="18">
          <cell r="B18" t="str">
            <v>BUMB</v>
          </cell>
          <cell r="C18" t="str">
            <v>Бумбат-Алтай ХХК</v>
          </cell>
          <cell r="D18">
            <v>438713</v>
          </cell>
          <cell r="E18">
            <v>161186945.49</v>
          </cell>
          <cell r="F18">
            <v>767760</v>
          </cell>
          <cell r="G18">
            <v>267232370.41</v>
          </cell>
          <cell r="H18">
            <v>428419315.9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R18">
            <v>0</v>
          </cell>
          <cell r="S18">
            <v>136248</v>
          </cell>
          <cell r="T18">
            <v>346069920</v>
          </cell>
          <cell r="W18">
            <v>346069920</v>
          </cell>
        </row>
        <row r="19">
          <cell r="B19" t="str">
            <v>BZIN</v>
          </cell>
          <cell r="C19" t="str">
            <v>Мирэ Эссет Секьюритис Монгол ХХК</v>
          </cell>
          <cell r="D19">
            <v>147416</v>
          </cell>
          <cell r="E19">
            <v>97206018.2</v>
          </cell>
          <cell r="F19">
            <v>668462</v>
          </cell>
          <cell r="G19">
            <v>119820784.75</v>
          </cell>
          <cell r="H19">
            <v>217026802.95</v>
          </cell>
          <cell r="I19">
            <v>10</v>
          </cell>
          <cell r="J19">
            <v>2812170.27</v>
          </cell>
          <cell r="K19">
            <v>0</v>
          </cell>
          <cell r="L19">
            <v>0</v>
          </cell>
          <cell r="M19">
            <v>2812170.27</v>
          </cell>
          <cell r="R19">
            <v>0</v>
          </cell>
          <cell r="S19">
            <v>24061</v>
          </cell>
          <cell r="T19">
            <v>61114940</v>
          </cell>
          <cell r="W19">
            <v>61114940</v>
          </cell>
        </row>
        <row r="20">
          <cell r="B20" t="str">
            <v>CTRL</v>
          </cell>
          <cell r="C20" t="str">
            <v>Централ секьюритийз ҮЦК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R20">
            <v>0</v>
          </cell>
          <cell r="W20">
            <v>0</v>
          </cell>
        </row>
        <row r="21">
          <cell r="B21" t="str">
            <v>DCF</v>
          </cell>
          <cell r="C21" t="str">
            <v>Ди Си Эф ХХК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R21">
            <v>0</v>
          </cell>
          <cell r="W21">
            <v>0</v>
          </cell>
        </row>
        <row r="22">
          <cell r="B22" t="str">
            <v>DELG</v>
          </cell>
          <cell r="C22" t="str">
            <v>Дэлгэрхангай секюритиз ХХК</v>
          </cell>
          <cell r="D22">
            <v>0</v>
          </cell>
          <cell r="E22">
            <v>0</v>
          </cell>
          <cell r="F22">
            <v>10781</v>
          </cell>
          <cell r="G22">
            <v>9478614.05</v>
          </cell>
          <cell r="H22">
            <v>9478614.05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R22">
            <v>0</v>
          </cell>
          <cell r="S22">
            <v>446</v>
          </cell>
          <cell r="T22">
            <v>1132840</v>
          </cell>
          <cell r="W22">
            <v>1132840</v>
          </cell>
        </row>
        <row r="23">
          <cell r="B23" t="str">
            <v>DOMI</v>
          </cell>
          <cell r="C23" t="str">
            <v>Домикс сек ҮЦК ХХК</v>
          </cell>
          <cell r="D23">
            <v>26248</v>
          </cell>
          <cell r="E23">
            <v>4612363.98</v>
          </cell>
          <cell r="F23">
            <v>13814</v>
          </cell>
          <cell r="G23">
            <v>8832777.53</v>
          </cell>
          <cell r="H23">
            <v>13445141.51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R23">
            <v>0</v>
          </cell>
          <cell r="S23">
            <v>662</v>
          </cell>
          <cell r="T23">
            <v>1681480</v>
          </cell>
          <cell r="W23">
            <v>1681480</v>
          </cell>
        </row>
        <row r="24">
          <cell r="B24" t="str">
            <v>DRBR</v>
          </cell>
          <cell r="C24" t="str">
            <v>Дархан брокер ХХК</v>
          </cell>
          <cell r="D24">
            <v>4325</v>
          </cell>
          <cell r="E24">
            <v>4193493.1</v>
          </cell>
          <cell r="F24">
            <v>10069</v>
          </cell>
          <cell r="G24">
            <v>48282859.49</v>
          </cell>
          <cell r="H24">
            <v>52476352.59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R24">
            <v>0</v>
          </cell>
          <cell r="S24">
            <v>1048</v>
          </cell>
          <cell r="T24">
            <v>2661920</v>
          </cell>
          <cell r="W24">
            <v>2661920</v>
          </cell>
        </row>
        <row r="25">
          <cell r="B25" t="str">
            <v>ECM</v>
          </cell>
          <cell r="C25" t="str">
            <v>Евразиа капитал монголиа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R25">
            <v>0</v>
          </cell>
          <cell r="W25">
            <v>0</v>
          </cell>
        </row>
        <row r="26">
          <cell r="B26" t="str">
            <v>FCX</v>
          </cell>
          <cell r="C26" t="str">
            <v>Эф Си Икс ХХК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R26">
            <v>0</v>
          </cell>
          <cell r="W26">
            <v>0</v>
          </cell>
        </row>
        <row r="27">
          <cell r="B27" t="str">
            <v>GATR</v>
          </cell>
          <cell r="C27" t="str">
            <v>Гацуурт трейд ХХК</v>
          </cell>
          <cell r="D27">
            <v>51781</v>
          </cell>
          <cell r="E27">
            <v>4249492.04</v>
          </cell>
          <cell r="F27">
            <v>0</v>
          </cell>
          <cell r="G27">
            <v>0</v>
          </cell>
          <cell r="H27">
            <v>4249492.04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R27">
            <v>0</v>
          </cell>
          <cell r="W27">
            <v>0</v>
          </cell>
        </row>
        <row r="28">
          <cell r="B28" t="str">
            <v>GAUL</v>
          </cell>
          <cell r="C28" t="str">
            <v>Гаүли ХХК</v>
          </cell>
          <cell r="D28">
            <v>163244</v>
          </cell>
          <cell r="E28">
            <v>150213844.43</v>
          </cell>
          <cell r="F28">
            <v>143709</v>
          </cell>
          <cell r="G28">
            <v>37792716.58</v>
          </cell>
          <cell r="H28">
            <v>188006561.01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R28">
            <v>0</v>
          </cell>
          <cell r="S28">
            <v>14177</v>
          </cell>
          <cell r="T28">
            <v>36009580</v>
          </cell>
          <cell r="W28">
            <v>36009580</v>
          </cell>
        </row>
        <row r="29">
          <cell r="B29" t="str">
            <v>GDEV</v>
          </cell>
          <cell r="C29" t="str">
            <v>Гранддевелопмент ХХК</v>
          </cell>
          <cell r="D29">
            <v>20627</v>
          </cell>
          <cell r="E29">
            <v>3118013.5</v>
          </cell>
          <cell r="F29">
            <v>21284</v>
          </cell>
          <cell r="G29">
            <v>6593390.6</v>
          </cell>
          <cell r="H29">
            <v>9711404.1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R29">
            <v>0</v>
          </cell>
          <cell r="W29">
            <v>0</v>
          </cell>
        </row>
        <row r="30">
          <cell r="B30" t="str">
            <v>GDSC</v>
          </cell>
          <cell r="C30" t="str">
            <v>Гүүдсек ХХК</v>
          </cell>
          <cell r="D30">
            <v>520716</v>
          </cell>
          <cell r="E30">
            <v>133262914.2</v>
          </cell>
          <cell r="F30">
            <v>85717</v>
          </cell>
          <cell r="G30">
            <v>47051794.16</v>
          </cell>
          <cell r="H30">
            <v>180314708.36</v>
          </cell>
          <cell r="I30">
            <v>0</v>
          </cell>
          <cell r="J30">
            <v>0</v>
          </cell>
          <cell r="K30">
            <v>168</v>
          </cell>
          <cell r="L30">
            <v>47758414.44</v>
          </cell>
          <cell r="M30">
            <v>47758414.44</v>
          </cell>
          <cell r="R30">
            <v>0</v>
          </cell>
          <cell r="S30">
            <v>3117</v>
          </cell>
          <cell r="T30">
            <v>7917180</v>
          </cell>
          <cell r="W30">
            <v>7917180</v>
          </cell>
        </row>
        <row r="31">
          <cell r="B31" t="str">
            <v>GLMT</v>
          </cell>
          <cell r="C31" t="str">
            <v>Голомт Капитал ХХК</v>
          </cell>
          <cell r="D31">
            <v>5937609</v>
          </cell>
          <cell r="E31">
            <v>2450695500.8</v>
          </cell>
          <cell r="F31">
            <v>6902566</v>
          </cell>
          <cell r="G31">
            <v>3630723451.06</v>
          </cell>
          <cell r="H31">
            <v>6081418951.860001</v>
          </cell>
          <cell r="I31">
            <v>0</v>
          </cell>
          <cell r="J31">
            <v>0</v>
          </cell>
          <cell r="K31">
            <v>190</v>
          </cell>
          <cell r="L31">
            <v>52502556.59</v>
          </cell>
          <cell r="M31">
            <v>52502556.59</v>
          </cell>
          <cell r="N31">
            <v>1</v>
          </cell>
          <cell r="O31">
            <v>100000</v>
          </cell>
          <cell r="R31">
            <v>100000</v>
          </cell>
          <cell r="S31">
            <v>162532</v>
          </cell>
          <cell r="T31">
            <v>412831280</v>
          </cell>
          <cell r="W31">
            <v>412831280</v>
          </cell>
        </row>
        <row r="32">
          <cell r="B32" t="str">
            <v>GNDX</v>
          </cell>
          <cell r="C32" t="str">
            <v>Гендекс ХХК</v>
          </cell>
          <cell r="D32">
            <v>186299</v>
          </cell>
          <cell r="E32">
            <v>134257736.4</v>
          </cell>
          <cell r="F32">
            <v>1019006</v>
          </cell>
          <cell r="G32">
            <v>1690352118</v>
          </cell>
          <cell r="H32">
            <v>1824609854.4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R32">
            <v>0</v>
          </cell>
          <cell r="W32">
            <v>0</v>
          </cell>
        </row>
        <row r="33">
          <cell r="B33" t="str">
            <v>HUN</v>
          </cell>
          <cell r="C33" t="str">
            <v>Хүннү Эмпайр ХХК</v>
          </cell>
          <cell r="D33">
            <v>17854</v>
          </cell>
          <cell r="E33">
            <v>17646683.73</v>
          </cell>
          <cell r="F33">
            <v>3932</v>
          </cell>
          <cell r="G33">
            <v>2954749.28</v>
          </cell>
          <cell r="H33">
            <v>20601433.01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R33">
            <v>0</v>
          </cell>
          <cell r="W33">
            <v>0</v>
          </cell>
        </row>
        <row r="34">
          <cell r="B34" t="str">
            <v>INVC</v>
          </cell>
          <cell r="C34" t="str">
            <v>Инвескор капитал ҮЦК</v>
          </cell>
          <cell r="D34">
            <v>73149</v>
          </cell>
          <cell r="E34">
            <v>238773944</v>
          </cell>
          <cell r="F34">
            <v>66175</v>
          </cell>
          <cell r="G34">
            <v>188754051.02</v>
          </cell>
          <cell r="H34">
            <v>427527995.02</v>
          </cell>
          <cell r="I34">
            <v>0</v>
          </cell>
          <cell r="J34">
            <v>0</v>
          </cell>
          <cell r="K34">
            <v>2</v>
          </cell>
          <cell r="L34">
            <v>200000</v>
          </cell>
          <cell r="M34">
            <v>200000</v>
          </cell>
          <cell r="N34">
            <v>10</v>
          </cell>
          <cell r="O34">
            <v>1000000</v>
          </cell>
          <cell r="R34">
            <v>1000000</v>
          </cell>
          <cell r="W34">
            <v>0</v>
          </cell>
        </row>
        <row r="35">
          <cell r="B35" t="str">
            <v>LFTI</v>
          </cell>
          <cell r="C35" t="str">
            <v>Лайфтайм инвестмент ХХК</v>
          </cell>
          <cell r="D35">
            <v>2543</v>
          </cell>
          <cell r="E35">
            <v>8032785</v>
          </cell>
          <cell r="F35">
            <v>35</v>
          </cell>
          <cell r="G35">
            <v>129535</v>
          </cell>
          <cell r="H35">
            <v>8162320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R35">
            <v>0</v>
          </cell>
          <cell r="W35">
            <v>0</v>
          </cell>
        </row>
        <row r="36">
          <cell r="B36" t="str">
            <v>MERG</v>
          </cell>
          <cell r="C36" t="str">
            <v>Мэргэн санаа ХХК</v>
          </cell>
          <cell r="D36">
            <v>2081</v>
          </cell>
          <cell r="E36">
            <v>8927283</v>
          </cell>
          <cell r="F36">
            <v>31569</v>
          </cell>
          <cell r="G36">
            <v>18625035.5</v>
          </cell>
          <cell r="H36">
            <v>27552318.5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R36">
            <v>0</v>
          </cell>
          <cell r="S36">
            <v>44181</v>
          </cell>
          <cell r="T36">
            <v>112219740</v>
          </cell>
          <cell r="W36">
            <v>112219740</v>
          </cell>
        </row>
        <row r="37">
          <cell r="B37" t="str">
            <v>MIBG</v>
          </cell>
          <cell r="C37" t="str">
            <v>Мандал Капитал Маркетс ҮЦК</v>
          </cell>
          <cell r="D37">
            <v>20245141</v>
          </cell>
          <cell r="E37">
            <v>2140373240.45</v>
          </cell>
          <cell r="F37">
            <v>14625307</v>
          </cell>
          <cell r="G37">
            <v>2114128684.22</v>
          </cell>
          <cell r="H37">
            <v>4254501924.67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20000</v>
          </cell>
          <cell r="O37">
            <v>2000000000</v>
          </cell>
          <cell r="R37">
            <v>2000000000</v>
          </cell>
          <cell r="S37">
            <v>2300</v>
          </cell>
          <cell r="T37">
            <v>5842000</v>
          </cell>
          <cell r="W37">
            <v>5842000</v>
          </cell>
        </row>
        <row r="38">
          <cell r="B38" t="str">
            <v>MICC</v>
          </cell>
          <cell r="C38" t="str">
            <v>Эм Ай Си Си ХХК</v>
          </cell>
          <cell r="D38">
            <v>30562</v>
          </cell>
          <cell r="E38">
            <v>74589020</v>
          </cell>
          <cell r="F38">
            <v>12823</v>
          </cell>
          <cell r="G38">
            <v>31772060</v>
          </cell>
          <cell r="H38">
            <v>106361080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R38">
            <v>0</v>
          </cell>
          <cell r="S38">
            <v>10028782</v>
          </cell>
          <cell r="T38">
            <v>25473106280</v>
          </cell>
          <cell r="U38">
            <v>12500000</v>
          </cell>
          <cell r="V38">
            <v>31750000000</v>
          </cell>
          <cell r="W38">
            <v>57223106280</v>
          </cell>
        </row>
        <row r="39">
          <cell r="B39" t="str">
            <v>MNET</v>
          </cell>
          <cell r="C39" t="str">
            <v>Ард секюритиз ХХК</v>
          </cell>
          <cell r="D39">
            <v>5237227</v>
          </cell>
          <cell r="E39">
            <v>8460870423.06</v>
          </cell>
          <cell r="F39">
            <v>4019536</v>
          </cell>
          <cell r="G39">
            <v>7649966379.12</v>
          </cell>
          <cell r="H39">
            <v>16110836802.18</v>
          </cell>
          <cell r="I39">
            <v>57</v>
          </cell>
          <cell r="J39">
            <v>15684328</v>
          </cell>
          <cell r="K39">
            <v>37</v>
          </cell>
          <cell r="L39">
            <v>8640542</v>
          </cell>
          <cell r="M39">
            <v>24324870</v>
          </cell>
          <cell r="N39">
            <v>3</v>
          </cell>
          <cell r="O39">
            <v>300000</v>
          </cell>
          <cell r="R39">
            <v>300000</v>
          </cell>
          <cell r="S39">
            <v>148587</v>
          </cell>
          <cell r="T39">
            <v>377410980</v>
          </cell>
          <cell r="W39">
            <v>377410980</v>
          </cell>
        </row>
        <row r="40">
          <cell r="B40" t="str">
            <v>MOHU</v>
          </cell>
          <cell r="C40" t="str">
            <v>Монгол хувьцаа ХХК</v>
          </cell>
          <cell r="D40">
            <v>50274</v>
          </cell>
          <cell r="E40">
            <v>7197136</v>
          </cell>
          <cell r="F40">
            <v>0</v>
          </cell>
          <cell r="G40">
            <v>0</v>
          </cell>
          <cell r="H40">
            <v>7197136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R40">
            <v>0</v>
          </cell>
          <cell r="W40">
            <v>0</v>
          </cell>
        </row>
        <row r="41">
          <cell r="B41" t="str">
            <v>MONG</v>
          </cell>
          <cell r="C41" t="str">
            <v>Монгол секюритиес 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R41">
            <v>0</v>
          </cell>
          <cell r="W41">
            <v>0</v>
          </cell>
        </row>
        <row r="42">
          <cell r="B42" t="str">
            <v>MSDQ</v>
          </cell>
          <cell r="C42" t="str">
            <v>Масдак ХХК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R42">
            <v>0</v>
          </cell>
          <cell r="W42">
            <v>0</v>
          </cell>
        </row>
        <row r="43">
          <cell r="B43" t="str">
            <v>MSEC</v>
          </cell>
          <cell r="C43" t="str">
            <v>Монсек ХХК</v>
          </cell>
          <cell r="D43">
            <v>80674</v>
          </cell>
          <cell r="E43">
            <v>18573530.54</v>
          </cell>
          <cell r="F43">
            <v>199802</v>
          </cell>
          <cell r="G43">
            <v>169935477.01</v>
          </cell>
          <cell r="H43">
            <v>188509007.54999998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200</v>
          </cell>
          <cell r="O43">
            <v>20000000</v>
          </cell>
          <cell r="R43">
            <v>20000000</v>
          </cell>
          <cell r="S43">
            <v>2385</v>
          </cell>
          <cell r="T43">
            <v>6057900</v>
          </cell>
          <cell r="W43">
            <v>6057900</v>
          </cell>
        </row>
        <row r="44">
          <cell r="B44" t="str">
            <v>NOVL</v>
          </cell>
          <cell r="C44" t="str">
            <v>Новел инвестмент ХХК</v>
          </cell>
          <cell r="D44">
            <v>188227</v>
          </cell>
          <cell r="E44">
            <v>422624492.84</v>
          </cell>
          <cell r="F44">
            <v>60342</v>
          </cell>
          <cell r="G44">
            <v>45719244.66</v>
          </cell>
          <cell r="H44">
            <v>468343737.5</v>
          </cell>
          <cell r="I44">
            <v>0</v>
          </cell>
          <cell r="J44">
            <v>0</v>
          </cell>
          <cell r="K44">
            <v>23</v>
          </cell>
          <cell r="L44">
            <v>6289598.4</v>
          </cell>
          <cell r="M44">
            <v>6289598.4</v>
          </cell>
          <cell r="R44">
            <v>0</v>
          </cell>
          <cell r="S44">
            <v>10512</v>
          </cell>
          <cell r="T44">
            <v>26700480</v>
          </cell>
          <cell r="W44">
            <v>26700480</v>
          </cell>
        </row>
        <row r="45">
          <cell r="B45" t="str">
            <v>NSEC</v>
          </cell>
          <cell r="C45" t="str">
            <v>Нэйшнл сэкюритис ХХК</v>
          </cell>
          <cell r="D45">
            <v>243374</v>
          </cell>
          <cell r="E45">
            <v>92689868.14</v>
          </cell>
          <cell r="F45">
            <v>544265</v>
          </cell>
          <cell r="G45">
            <v>173115960.67</v>
          </cell>
          <cell r="H45">
            <v>265805828.81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R45">
            <v>0</v>
          </cell>
          <cell r="S45">
            <v>1002</v>
          </cell>
          <cell r="T45">
            <v>2545080</v>
          </cell>
          <cell r="W45">
            <v>2545080</v>
          </cell>
        </row>
        <row r="46">
          <cell r="B46" t="str">
            <v>RISM</v>
          </cell>
          <cell r="C46" t="str">
            <v>Райнос инвестмент ҮЦК ХХК</v>
          </cell>
          <cell r="D46">
            <v>1450950</v>
          </cell>
          <cell r="E46">
            <v>60840976.5</v>
          </cell>
          <cell r="F46">
            <v>1154022</v>
          </cell>
          <cell r="G46">
            <v>47225005.4</v>
          </cell>
          <cell r="H46">
            <v>108065981.9</v>
          </cell>
          <cell r="I46">
            <v>2</v>
          </cell>
          <cell r="J46">
            <v>200000</v>
          </cell>
          <cell r="K46">
            <v>54</v>
          </cell>
          <cell r="L46">
            <v>5400000</v>
          </cell>
          <cell r="M46">
            <v>5600000</v>
          </cell>
          <cell r="N46">
            <v>1763</v>
          </cell>
          <cell r="O46">
            <v>176300000</v>
          </cell>
          <cell r="R46">
            <v>176300000</v>
          </cell>
          <cell r="W46">
            <v>0</v>
          </cell>
        </row>
        <row r="47">
          <cell r="B47" t="str">
            <v>SANR</v>
          </cell>
          <cell r="C47" t="str">
            <v>Санар ХХК</v>
          </cell>
          <cell r="D47">
            <v>1260</v>
          </cell>
          <cell r="E47">
            <v>1019650</v>
          </cell>
          <cell r="F47">
            <v>8916</v>
          </cell>
          <cell r="G47">
            <v>5691100</v>
          </cell>
          <cell r="H47">
            <v>6710750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R47">
            <v>0</v>
          </cell>
          <cell r="S47">
            <v>40</v>
          </cell>
          <cell r="T47">
            <v>101600</v>
          </cell>
          <cell r="W47">
            <v>101600</v>
          </cell>
        </row>
        <row r="48">
          <cell r="B48" t="str">
            <v>SECP</v>
          </cell>
          <cell r="C48" t="str">
            <v>СИКАП</v>
          </cell>
          <cell r="D48">
            <v>136913</v>
          </cell>
          <cell r="E48">
            <v>14591815.89</v>
          </cell>
          <cell r="F48">
            <v>177050</v>
          </cell>
          <cell r="G48">
            <v>42088865.7</v>
          </cell>
          <cell r="H48">
            <v>56680681.59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R48">
            <v>0</v>
          </cell>
          <cell r="S48">
            <v>2907</v>
          </cell>
          <cell r="T48">
            <v>7383780</v>
          </cell>
          <cell r="W48">
            <v>7383780</v>
          </cell>
        </row>
        <row r="49">
          <cell r="B49" t="str">
            <v>SGC</v>
          </cell>
          <cell r="C49" t="str">
            <v>Эс Жи Капитал ХХК</v>
          </cell>
          <cell r="D49">
            <v>500</v>
          </cell>
          <cell r="E49">
            <v>42500</v>
          </cell>
          <cell r="F49">
            <v>53850</v>
          </cell>
          <cell r="G49">
            <v>4377580</v>
          </cell>
          <cell r="H49">
            <v>4420080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R49">
            <v>0</v>
          </cell>
          <cell r="W49">
            <v>0</v>
          </cell>
        </row>
        <row r="50">
          <cell r="B50" t="str">
            <v>SILS</v>
          </cell>
          <cell r="C50" t="str">
            <v>Силвэр лайт секюритиз ҮЦК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R50">
            <v>0</v>
          </cell>
          <cell r="W50">
            <v>0</v>
          </cell>
        </row>
        <row r="51">
          <cell r="B51" t="str">
            <v>STIN</v>
          </cell>
          <cell r="C51" t="str">
            <v>Стандарт инвестмент ХХК</v>
          </cell>
          <cell r="D51">
            <v>663233</v>
          </cell>
          <cell r="E51">
            <v>277062420.31</v>
          </cell>
          <cell r="F51">
            <v>1095862</v>
          </cell>
          <cell r="G51">
            <v>480410886.6</v>
          </cell>
          <cell r="H51">
            <v>757473306.9100001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R51">
            <v>0</v>
          </cell>
          <cell r="S51">
            <v>34523</v>
          </cell>
          <cell r="T51">
            <v>87688420</v>
          </cell>
          <cell r="W51">
            <v>87688420</v>
          </cell>
        </row>
        <row r="52">
          <cell r="B52" t="str">
            <v>STOK</v>
          </cell>
          <cell r="C52" t="str">
            <v>Стоклаб секьюритиз ҮЦК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R52">
            <v>0</v>
          </cell>
          <cell r="S52">
            <v>21</v>
          </cell>
          <cell r="T52">
            <v>53340</v>
          </cell>
          <cell r="W52">
            <v>53340</v>
          </cell>
        </row>
        <row r="53">
          <cell r="B53" t="str">
            <v>TABO</v>
          </cell>
          <cell r="C53" t="str">
            <v>Таван богд ХХК</v>
          </cell>
          <cell r="D53">
            <v>35699</v>
          </cell>
          <cell r="E53">
            <v>7259070.85</v>
          </cell>
          <cell r="F53">
            <v>36682</v>
          </cell>
          <cell r="G53">
            <v>19916068.65</v>
          </cell>
          <cell r="H53">
            <v>27175139.5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R53">
            <v>0</v>
          </cell>
          <cell r="S53">
            <v>236</v>
          </cell>
          <cell r="T53">
            <v>599440</v>
          </cell>
          <cell r="W53">
            <v>599440</v>
          </cell>
        </row>
        <row r="54">
          <cell r="B54" t="str">
            <v>TCHB</v>
          </cell>
          <cell r="C54" t="str">
            <v>Тулгат чандмань баян ХХК</v>
          </cell>
          <cell r="D54">
            <v>4765</v>
          </cell>
          <cell r="E54">
            <v>9257666.5</v>
          </cell>
          <cell r="F54">
            <v>3382</v>
          </cell>
          <cell r="G54">
            <v>18178325</v>
          </cell>
          <cell r="H54">
            <v>27435991.5</v>
          </cell>
          <cell r="I54">
            <v>0</v>
          </cell>
          <cell r="J54">
            <v>0</v>
          </cell>
          <cell r="K54">
            <v>5</v>
          </cell>
          <cell r="L54">
            <v>479500</v>
          </cell>
          <cell r="M54">
            <v>479500</v>
          </cell>
          <cell r="R54">
            <v>0</v>
          </cell>
          <cell r="S54">
            <v>13173</v>
          </cell>
          <cell r="T54">
            <v>33459420</v>
          </cell>
          <cell r="W54">
            <v>33459420</v>
          </cell>
        </row>
        <row r="55">
          <cell r="B55" t="str">
            <v>TDB</v>
          </cell>
          <cell r="C55" t="str">
            <v>Ти Ди Би Капитал ХХК</v>
          </cell>
          <cell r="D55">
            <v>3144141</v>
          </cell>
          <cell r="E55">
            <v>628971155.53</v>
          </cell>
          <cell r="F55">
            <v>2587778</v>
          </cell>
          <cell r="G55">
            <v>914390654.6</v>
          </cell>
          <cell r="H55">
            <v>1543361810.13</v>
          </cell>
          <cell r="I55">
            <v>3</v>
          </cell>
          <cell r="J55">
            <v>298000</v>
          </cell>
          <cell r="K55">
            <v>162</v>
          </cell>
          <cell r="L55">
            <v>45431421.2</v>
          </cell>
          <cell r="M55">
            <v>45729421.2</v>
          </cell>
          <cell r="N55">
            <v>34</v>
          </cell>
          <cell r="O55">
            <v>3400000</v>
          </cell>
          <cell r="R55">
            <v>3400000</v>
          </cell>
          <cell r="S55">
            <v>58350</v>
          </cell>
          <cell r="T55">
            <v>148209000</v>
          </cell>
          <cell r="W55">
            <v>148209000</v>
          </cell>
        </row>
        <row r="56">
          <cell r="B56" t="str">
            <v>TNGR</v>
          </cell>
          <cell r="C56" t="str">
            <v>Тэнгэр капитал ХХК</v>
          </cell>
          <cell r="D56">
            <v>73518</v>
          </cell>
          <cell r="E56">
            <v>61130503.59</v>
          </cell>
          <cell r="F56">
            <v>63463</v>
          </cell>
          <cell r="G56">
            <v>42820845.21</v>
          </cell>
          <cell r="H56">
            <v>103951348.80000001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R56">
            <v>0</v>
          </cell>
          <cell r="S56">
            <v>332</v>
          </cell>
          <cell r="T56">
            <v>843280</v>
          </cell>
          <cell r="W56">
            <v>843280</v>
          </cell>
        </row>
        <row r="57">
          <cell r="B57" t="str">
            <v>TTOL</v>
          </cell>
          <cell r="C57" t="str">
            <v>Апекс Капитал ҮЦК</v>
          </cell>
          <cell r="D57">
            <v>6565104</v>
          </cell>
          <cell r="E57">
            <v>3338366008.8</v>
          </cell>
          <cell r="F57">
            <v>5560606</v>
          </cell>
          <cell r="G57">
            <v>1448348322.55</v>
          </cell>
          <cell r="H57">
            <v>4786714331.35</v>
          </cell>
          <cell r="I57">
            <v>120</v>
          </cell>
          <cell r="J57">
            <v>33689791.52</v>
          </cell>
          <cell r="K57">
            <v>0</v>
          </cell>
          <cell r="L57">
            <v>0</v>
          </cell>
          <cell r="M57">
            <v>33689791.52</v>
          </cell>
          <cell r="R57">
            <v>0</v>
          </cell>
          <cell r="S57">
            <v>132481</v>
          </cell>
          <cell r="T57">
            <v>336501740</v>
          </cell>
          <cell r="W57">
            <v>336501740</v>
          </cell>
        </row>
        <row r="58">
          <cell r="B58" t="str">
            <v>UNDR</v>
          </cell>
          <cell r="C58" t="str">
            <v>Өндөрхаан инвест ХХК</v>
          </cell>
          <cell r="D58">
            <v>1390</v>
          </cell>
          <cell r="E58">
            <v>260990</v>
          </cell>
          <cell r="F58">
            <v>5884</v>
          </cell>
          <cell r="G58">
            <v>3424254</v>
          </cell>
          <cell r="H58">
            <v>3685244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R58">
            <v>0</v>
          </cell>
          <cell r="S58">
            <v>666</v>
          </cell>
          <cell r="T58">
            <v>1691640</v>
          </cell>
          <cell r="W58">
            <v>1691640</v>
          </cell>
        </row>
        <row r="59">
          <cell r="B59" t="str">
            <v>ZGB</v>
          </cell>
          <cell r="C59" t="str">
            <v>Таван Богд Капитал ХХК</v>
          </cell>
          <cell r="D59">
            <v>7494883</v>
          </cell>
          <cell r="E59">
            <v>1421648172.98</v>
          </cell>
          <cell r="F59">
            <v>6852241</v>
          </cell>
          <cell r="G59">
            <v>1093569214.07</v>
          </cell>
          <cell r="H59">
            <v>2515217387.05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R59">
            <v>0</v>
          </cell>
          <cell r="S59">
            <v>1307996</v>
          </cell>
          <cell r="T59">
            <v>3322309840</v>
          </cell>
          <cell r="W59">
            <v>3322309840</v>
          </cell>
        </row>
        <row r="60">
          <cell r="B60" t="str">
            <v>ZRGD</v>
          </cell>
          <cell r="C60" t="str">
            <v>Зэргэд ХХК</v>
          </cell>
          <cell r="D60">
            <v>40803</v>
          </cell>
          <cell r="E60">
            <v>11522034.37</v>
          </cell>
          <cell r="F60">
            <v>90612</v>
          </cell>
          <cell r="G60">
            <v>36989111.33</v>
          </cell>
          <cell r="H60">
            <v>48511145.699999996</v>
          </cell>
          <cell r="I60">
            <v>0</v>
          </cell>
          <cell r="J60">
            <v>0</v>
          </cell>
          <cell r="K60">
            <v>6</v>
          </cell>
          <cell r="L60">
            <v>585000</v>
          </cell>
          <cell r="M60">
            <v>585000</v>
          </cell>
          <cell r="R60">
            <v>0</v>
          </cell>
          <cell r="S60">
            <v>16548</v>
          </cell>
          <cell r="T60">
            <v>42031920</v>
          </cell>
          <cell r="W60">
            <v>42031920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2524</v>
          </cell>
          <cell r="G11">
            <v>1232910.5</v>
          </cell>
          <cell r="H11">
            <v>1232910.5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144307</v>
          </cell>
          <cell r="E12">
            <v>15621956.030000001</v>
          </cell>
          <cell r="F12">
            <v>2934455</v>
          </cell>
          <cell r="G12">
            <v>192499010.97</v>
          </cell>
          <cell r="H12">
            <v>208120967</v>
          </cell>
          <cell r="I12">
            <v>382635</v>
          </cell>
          <cell r="J12">
            <v>38263500</v>
          </cell>
          <cell r="K12">
            <v>0</v>
          </cell>
          <cell r="L12">
            <v>0</v>
          </cell>
          <cell r="M12">
            <v>38263500</v>
          </cell>
          <cell r="N12">
            <v>29518</v>
          </cell>
          <cell r="O12">
            <v>3255431.7</v>
          </cell>
          <cell r="P12">
            <v>500</v>
          </cell>
          <cell r="Q12">
            <v>57495</v>
          </cell>
          <cell r="R12">
            <v>3312926.7</v>
          </cell>
          <cell r="S12">
            <v>3</v>
          </cell>
          <cell r="T12">
            <v>300300</v>
          </cell>
          <cell r="U12">
            <v>3</v>
          </cell>
          <cell r="V12">
            <v>300300</v>
          </cell>
          <cell r="W12">
            <v>600600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11171874</v>
          </cell>
          <cell r="E15">
            <v>1262716575.23</v>
          </cell>
          <cell r="F15">
            <v>11329614</v>
          </cell>
          <cell r="G15">
            <v>1353561252.67</v>
          </cell>
          <cell r="H15">
            <v>2616277827.9</v>
          </cell>
          <cell r="I15">
            <v>3279282</v>
          </cell>
          <cell r="J15">
            <v>327928200</v>
          </cell>
          <cell r="K15">
            <v>0</v>
          </cell>
          <cell r="L15">
            <v>0</v>
          </cell>
          <cell r="M15">
            <v>327928200</v>
          </cell>
          <cell r="N15">
            <v>9205</v>
          </cell>
          <cell r="O15">
            <v>1014194</v>
          </cell>
          <cell r="P15">
            <v>300</v>
          </cell>
          <cell r="Q15">
            <v>34498</v>
          </cell>
          <cell r="R15">
            <v>1048692</v>
          </cell>
          <cell r="S15">
            <v>295</v>
          </cell>
          <cell r="T15">
            <v>29497050</v>
          </cell>
          <cell r="U15">
            <v>295</v>
          </cell>
          <cell r="V15">
            <v>29497050</v>
          </cell>
          <cell r="W15">
            <v>58994100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170</v>
          </cell>
          <cell r="E17">
            <v>340000</v>
          </cell>
          <cell r="F17">
            <v>1904</v>
          </cell>
          <cell r="G17">
            <v>1081908.05</v>
          </cell>
          <cell r="H17">
            <v>1421908.05</v>
          </cell>
          <cell r="I17">
            <v>2000</v>
          </cell>
          <cell r="J17">
            <v>200000</v>
          </cell>
          <cell r="K17">
            <v>0</v>
          </cell>
          <cell r="L17">
            <v>0</v>
          </cell>
          <cell r="M17">
            <v>200000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449966</v>
          </cell>
          <cell r="E20">
            <v>71171000.01</v>
          </cell>
          <cell r="F20">
            <v>7004570</v>
          </cell>
          <cell r="G20">
            <v>328243623.08</v>
          </cell>
          <cell r="H20">
            <v>399414623.09</v>
          </cell>
          <cell r="I20">
            <v>106901</v>
          </cell>
          <cell r="J20">
            <v>10690100</v>
          </cell>
          <cell r="K20">
            <v>0</v>
          </cell>
          <cell r="L20">
            <v>0</v>
          </cell>
          <cell r="M20">
            <v>10690100</v>
          </cell>
          <cell r="N20">
            <v>129215</v>
          </cell>
          <cell r="O20">
            <v>13575945</v>
          </cell>
          <cell r="P20">
            <v>105000</v>
          </cell>
          <cell r="Q20">
            <v>11568380</v>
          </cell>
          <cell r="R20">
            <v>25144325</v>
          </cell>
          <cell r="S20">
            <v>8</v>
          </cell>
          <cell r="T20">
            <v>800010</v>
          </cell>
          <cell r="U20">
            <v>0</v>
          </cell>
          <cell r="V20">
            <v>0</v>
          </cell>
          <cell r="W20">
            <v>800010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154022</v>
          </cell>
          <cell r="E21">
            <v>6818801.2</v>
          </cell>
          <cell r="F21">
            <v>25831</v>
          </cell>
          <cell r="G21">
            <v>3839047.66</v>
          </cell>
          <cell r="H21">
            <v>10657848.86</v>
          </cell>
          <cell r="I21">
            <v>22141</v>
          </cell>
          <cell r="J21">
            <v>2214100</v>
          </cell>
          <cell r="K21">
            <v>0</v>
          </cell>
          <cell r="L21">
            <v>0</v>
          </cell>
          <cell r="M21">
            <v>2214100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329</v>
          </cell>
          <cell r="T21">
            <v>32902780</v>
          </cell>
          <cell r="U21">
            <v>60</v>
          </cell>
          <cell r="V21">
            <v>6000600</v>
          </cell>
          <cell r="W21">
            <v>38903380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15471</v>
          </cell>
          <cell r="E23">
            <v>6049598.25</v>
          </cell>
          <cell r="F23">
            <v>151005</v>
          </cell>
          <cell r="G23">
            <v>24287823.87</v>
          </cell>
          <cell r="H23">
            <v>30337422.12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70</v>
          </cell>
          <cell r="E25">
            <v>1197000</v>
          </cell>
          <cell r="F25">
            <v>7149</v>
          </cell>
          <cell r="G25">
            <v>9906349</v>
          </cell>
          <cell r="H25">
            <v>11103349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DOMI</v>
          </cell>
          <cell r="C26" t="str">
            <v>Домикс сек ҮЦК ХХК</v>
          </cell>
          <cell r="D26">
            <v>1206</v>
          </cell>
          <cell r="E26">
            <v>918977</v>
          </cell>
          <cell r="F26">
            <v>5000</v>
          </cell>
          <cell r="G26">
            <v>2050010</v>
          </cell>
          <cell r="H26">
            <v>2968987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1130</v>
          </cell>
          <cell r="O26">
            <v>129950</v>
          </cell>
          <cell r="P26">
            <v>0</v>
          </cell>
          <cell r="Q26">
            <v>0</v>
          </cell>
          <cell r="R26">
            <v>129950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DRBR</v>
          </cell>
          <cell r="C27" t="str">
            <v>Дархан брокер ХХК</v>
          </cell>
          <cell r="D27">
            <v>2015</v>
          </cell>
          <cell r="E27">
            <v>416765</v>
          </cell>
          <cell r="F27">
            <v>35622</v>
          </cell>
          <cell r="G27">
            <v>1056919.13</v>
          </cell>
          <cell r="H27">
            <v>1473684.13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38992</v>
          </cell>
          <cell r="E30">
            <v>16666804</v>
          </cell>
          <cell r="F30">
            <v>9215</v>
          </cell>
          <cell r="G30">
            <v>5197045</v>
          </cell>
          <cell r="H30">
            <v>21863849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48253</v>
          </cell>
          <cell r="E31">
            <v>12284169.58</v>
          </cell>
          <cell r="F31">
            <v>214408</v>
          </cell>
          <cell r="G31">
            <v>107324123</v>
          </cell>
          <cell r="H31">
            <v>119608292.58</v>
          </cell>
          <cell r="I31">
            <v>78027</v>
          </cell>
          <cell r="J31">
            <v>7802700</v>
          </cell>
          <cell r="K31">
            <v>0</v>
          </cell>
          <cell r="L31">
            <v>0</v>
          </cell>
          <cell r="M31">
            <v>7802700</v>
          </cell>
          <cell r="N31">
            <v>0</v>
          </cell>
          <cell r="O31">
            <v>0</v>
          </cell>
          <cell r="P31">
            <v>2500</v>
          </cell>
          <cell r="Q31">
            <v>287500</v>
          </cell>
          <cell r="R31">
            <v>287500</v>
          </cell>
          <cell r="S31">
            <v>3</v>
          </cell>
          <cell r="T31">
            <v>300000</v>
          </cell>
          <cell r="U31">
            <v>0</v>
          </cell>
          <cell r="V31">
            <v>0</v>
          </cell>
          <cell r="W31">
            <v>300000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69822</v>
          </cell>
          <cell r="E32">
            <v>3560801.8</v>
          </cell>
          <cell r="F32">
            <v>12724</v>
          </cell>
          <cell r="G32">
            <v>652863</v>
          </cell>
          <cell r="H32">
            <v>4213664.8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5000</v>
          </cell>
          <cell r="O32">
            <v>525050</v>
          </cell>
          <cell r="P32">
            <v>0</v>
          </cell>
          <cell r="Q32">
            <v>0</v>
          </cell>
          <cell r="R32">
            <v>525050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GDSC</v>
          </cell>
          <cell r="C33" t="str">
            <v>Гүүдсек ХХК</v>
          </cell>
          <cell r="D33">
            <v>6391563</v>
          </cell>
          <cell r="E33">
            <v>282133433.83</v>
          </cell>
          <cell r="F33">
            <v>22246</v>
          </cell>
          <cell r="G33">
            <v>9940958</v>
          </cell>
          <cell r="H33">
            <v>292074391.83</v>
          </cell>
          <cell r="I33">
            <v>52666</v>
          </cell>
          <cell r="J33">
            <v>5266600</v>
          </cell>
          <cell r="K33">
            <v>0</v>
          </cell>
          <cell r="L33">
            <v>0</v>
          </cell>
          <cell r="M33">
            <v>5266600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GLMT</v>
          </cell>
          <cell r="C34" t="str">
            <v>Голомт Капитал ХХК</v>
          </cell>
          <cell r="D34">
            <v>495707</v>
          </cell>
          <cell r="E34">
            <v>50872890.04</v>
          </cell>
          <cell r="F34">
            <v>1013756</v>
          </cell>
          <cell r="G34">
            <v>81402486.82</v>
          </cell>
          <cell r="H34">
            <v>132275376.85999998</v>
          </cell>
          <cell r="I34">
            <v>1072866</v>
          </cell>
          <cell r="J34">
            <v>107286600</v>
          </cell>
          <cell r="K34">
            <v>0</v>
          </cell>
          <cell r="L34">
            <v>0</v>
          </cell>
          <cell r="M34">
            <v>107286600</v>
          </cell>
          <cell r="N34">
            <v>5537</v>
          </cell>
          <cell r="O34">
            <v>632033</v>
          </cell>
          <cell r="P34">
            <v>7910</v>
          </cell>
          <cell r="Q34">
            <v>889300</v>
          </cell>
          <cell r="R34">
            <v>1521333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4515</v>
          </cell>
          <cell r="E36">
            <v>477181</v>
          </cell>
          <cell r="F36">
            <v>0</v>
          </cell>
          <cell r="G36">
            <v>0</v>
          </cell>
          <cell r="H36">
            <v>477181</v>
          </cell>
          <cell r="I36">
            <v>20700</v>
          </cell>
          <cell r="J36">
            <v>2070000</v>
          </cell>
          <cell r="K36">
            <v>0</v>
          </cell>
          <cell r="L36">
            <v>0</v>
          </cell>
          <cell r="M36">
            <v>2070000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377</v>
          </cell>
          <cell r="E37">
            <v>1069728.9999999998</v>
          </cell>
          <cell r="F37">
            <v>2912</v>
          </cell>
          <cell r="G37">
            <v>8269383</v>
          </cell>
          <cell r="H37">
            <v>9339112</v>
          </cell>
          <cell r="I37">
            <v>692978</v>
          </cell>
          <cell r="J37">
            <v>69297800</v>
          </cell>
          <cell r="K37">
            <v>0</v>
          </cell>
          <cell r="L37">
            <v>0</v>
          </cell>
          <cell r="M37">
            <v>69297800</v>
          </cell>
          <cell r="N37">
            <v>10000</v>
          </cell>
          <cell r="O37">
            <v>1147948.8</v>
          </cell>
          <cell r="P37">
            <v>381267</v>
          </cell>
          <cell r="Q37">
            <v>40958593.9</v>
          </cell>
          <cell r="R37">
            <v>42106542.699999996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1955</v>
          </cell>
          <cell r="E38">
            <v>139801</v>
          </cell>
          <cell r="F38">
            <v>0</v>
          </cell>
          <cell r="G38">
            <v>0</v>
          </cell>
          <cell r="H38">
            <v>139801</v>
          </cell>
          <cell r="I38">
            <v>8456</v>
          </cell>
          <cell r="J38">
            <v>845600</v>
          </cell>
          <cell r="K38">
            <v>0</v>
          </cell>
          <cell r="L38">
            <v>0</v>
          </cell>
          <cell r="M38">
            <v>845600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MERG</v>
          </cell>
          <cell r="C39" t="str">
            <v>Мэргэн санаа ХХК</v>
          </cell>
          <cell r="D39">
            <v>1820</v>
          </cell>
          <cell r="E39">
            <v>891973.8</v>
          </cell>
          <cell r="F39">
            <v>2402</v>
          </cell>
          <cell r="G39">
            <v>1891500</v>
          </cell>
          <cell r="H39">
            <v>2783473.8</v>
          </cell>
          <cell r="I39">
            <v>75679</v>
          </cell>
          <cell r="J39">
            <v>7567900</v>
          </cell>
          <cell r="K39">
            <v>0</v>
          </cell>
          <cell r="L39">
            <v>0</v>
          </cell>
          <cell r="M39">
            <v>7567900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MIBG</v>
          </cell>
          <cell r="C40" t="str">
            <v>Эм Ай Би Жи ХХК</v>
          </cell>
          <cell r="D40">
            <v>100</v>
          </cell>
          <cell r="E40">
            <v>700000</v>
          </cell>
          <cell r="F40">
            <v>0</v>
          </cell>
          <cell r="G40">
            <v>0</v>
          </cell>
          <cell r="H40">
            <v>700000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MICC</v>
          </cell>
          <cell r="C41" t="str">
            <v>Эм Ай Си Си ХХК</v>
          </cell>
          <cell r="D41">
            <v>90</v>
          </cell>
          <cell r="E41">
            <v>3480</v>
          </cell>
          <cell r="F41">
            <v>0</v>
          </cell>
          <cell r="G41">
            <v>0</v>
          </cell>
          <cell r="H41">
            <v>3480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4576179</v>
          </cell>
          <cell r="E42">
            <v>824538040.45</v>
          </cell>
          <cell r="F42">
            <v>1234763</v>
          </cell>
          <cell r="G42">
            <v>492672315.02000004</v>
          </cell>
          <cell r="H42">
            <v>1317210355.47</v>
          </cell>
          <cell r="I42">
            <v>36237074</v>
          </cell>
          <cell r="J42">
            <v>3623707400</v>
          </cell>
          <cell r="K42">
            <v>47500000</v>
          </cell>
          <cell r="L42">
            <v>4750000000</v>
          </cell>
          <cell r="M42">
            <v>8373707400</v>
          </cell>
          <cell r="N42">
            <v>1727306</v>
          </cell>
          <cell r="O42">
            <v>185285495.8</v>
          </cell>
          <cell r="P42">
            <v>1486763</v>
          </cell>
          <cell r="Q42">
            <v>159102930.7</v>
          </cell>
          <cell r="R42">
            <v>344388426.5</v>
          </cell>
          <cell r="S42">
            <v>0</v>
          </cell>
          <cell r="T42">
            <v>0</v>
          </cell>
          <cell r="U42">
            <v>10</v>
          </cell>
          <cell r="V42">
            <v>1000070</v>
          </cell>
          <cell r="W42">
            <v>1000070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3385</v>
          </cell>
          <cell r="E45">
            <v>843950.3</v>
          </cell>
          <cell r="F45">
            <v>349</v>
          </cell>
          <cell r="G45">
            <v>780050</v>
          </cell>
          <cell r="H45">
            <v>1624000.3</v>
          </cell>
          <cell r="I45">
            <v>32618</v>
          </cell>
          <cell r="J45">
            <v>3261800</v>
          </cell>
          <cell r="K45">
            <v>0</v>
          </cell>
          <cell r="L45">
            <v>0</v>
          </cell>
          <cell r="M45">
            <v>3261800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MSEC</v>
          </cell>
          <cell r="C46" t="str">
            <v>Монсек ХХК</v>
          </cell>
          <cell r="D46">
            <v>297967</v>
          </cell>
          <cell r="E46">
            <v>16026070.030000001</v>
          </cell>
          <cell r="F46">
            <v>23485</v>
          </cell>
          <cell r="G46">
            <v>6036784.3</v>
          </cell>
          <cell r="H46">
            <v>22062854.330000002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10050</v>
          </cell>
          <cell r="O46">
            <v>1055300.5</v>
          </cell>
          <cell r="P46">
            <v>0</v>
          </cell>
          <cell r="Q46">
            <v>0</v>
          </cell>
          <cell r="R46">
            <v>1055300.5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41741</v>
          </cell>
          <cell r="E47">
            <v>56744864</v>
          </cell>
          <cell r="F47">
            <v>117498</v>
          </cell>
          <cell r="G47">
            <v>27529868.76</v>
          </cell>
          <cell r="H47">
            <v>84274732.76</v>
          </cell>
          <cell r="I47">
            <v>98218</v>
          </cell>
          <cell r="J47">
            <v>9821800</v>
          </cell>
          <cell r="K47">
            <v>0</v>
          </cell>
          <cell r="L47">
            <v>0</v>
          </cell>
          <cell r="M47">
            <v>9821800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15521</v>
          </cell>
          <cell r="E48">
            <v>532511.65</v>
          </cell>
          <cell r="F48">
            <v>1520</v>
          </cell>
          <cell r="G48">
            <v>8610235</v>
          </cell>
          <cell r="H48">
            <v>9142746.65</v>
          </cell>
          <cell r="I48">
            <v>15299</v>
          </cell>
          <cell r="J48">
            <v>1529900</v>
          </cell>
          <cell r="K48">
            <v>0</v>
          </cell>
          <cell r="L48">
            <v>0</v>
          </cell>
          <cell r="M48">
            <v>1529900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211886</v>
          </cell>
          <cell r="G49">
            <v>6356580</v>
          </cell>
          <cell r="H49">
            <v>6356580</v>
          </cell>
          <cell r="I49">
            <v>8354</v>
          </cell>
          <cell r="J49">
            <v>835400</v>
          </cell>
          <cell r="K49">
            <v>0</v>
          </cell>
          <cell r="L49">
            <v>0</v>
          </cell>
          <cell r="M49">
            <v>835400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20</v>
          </cell>
          <cell r="T49">
            <v>2000390</v>
          </cell>
          <cell r="U49">
            <v>290</v>
          </cell>
          <cell r="V49">
            <v>29002510</v>
          </cell>
          <cell r="W49">
            <v>31002900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SANR</v>
          </cell>
          <cell r="C50" t="str">
            <v>Санар ХХК</v>
          </cell>
          <cell r="D50">
            <v>2950</v>
          </cell>
          <cell r="E50">
            <v>1135400</v>
          </cell>
          <cell r="F50">
            <v>5082</v>
          </cell>
          <cell r="G50">
            <v>2213807</v>
          </cell>
          <cell r="H50">
            <v>3349207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B51" t="str">
            <v>SECP</v>
          </cell>
          <cell r="C51" t="str">
            <v>СИКАП</v>
          </cell>
          <cell r="D51">
            <v>948</v>
          </cell>
          <cell r="E51">
            <v>243495</v>
          </cell>
          <cell r="F51">
            <v>8500</v>
          </cell>
          <cell r="G51">
            <v>131350</v>
          </cell>
          <cell r="H51">
            <v>374845</v>
          </cell>
          <cell r="I51">
            <v>1000</v>
          </cell>
          <cell r="J51">
            <v>100000</v>
          </cell>
          <cell r="K51">
            <v>0</v>
          </cell>
          <cell r="L51">
            <v>0</v>
          </cell>
          <cell r="M51">
            <v>100000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38680</v>
          </cell>
          <cell r="G52">
            <v>16519200</v>
          </cell>
          <cell r="H52">
            <v>16519200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732365</v>
          </cell>
          <cell r="E54">
            <v>81057123.91</v>
          </cell>
          <cell r="F54">
            <v>691173</v>
          </cell>
          <cell r="G54">
            <v>83829642.54</v>
          </cell>
          <cell r="H54">
            <v>164886766.45</v>
          </cell>
          <cell r="I54">
            <v>1394642</v>
          </cell>
          <cell r="J54">
            <v>139464200</v>
          </cell>
          <cell r="K54">
            <v>0</v>
          </cell>
          <cell r="L54">
            <v>0</v>
          </cell>
          <cell r="M54">
            <v>139464200</v>
          </cell>
          <cell r="N54">
            <v>55385</v>
          </cell>
          <cell r="O54">
            <v>6110761</v>
          </cell>
          <cell r="P54">
            <v>9840</v>
          </cell>
          <cell r="Q54">
            <v>1102687</v>
          </cell>
          <cell r="R54">
            <v>7213448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TABO</v>
          </cell>
          <cell r="C55" t="str">
            <v>Таван богд ХХК</v>
          </cell>
          <cell r="D55">
            <v>40294</v>
          </cell>
          <cell r="E55">
            <v>589394</v>
          </cell>
          <cell r="F55">
            <v>3600</v>
          </cell>
          <cell r="G55">
            <v>712800</v>
          </cell>
          <cell r="H55">
            <v>1302194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2122</v>
          </cell>
          <cell r="E56">
            <v>1359610</v>
          </cell>
          <cell r="F56">
            <v>3107</v>
          </cell>
          <cell r="G56">
            <v>5478160</v>
          </cell>
          <cell r="H56">
            <v>6837770</v>
          </cell>
          <cell r="I56">
            <v>20662</v>
          </cell>
          <cell r="J56">
            <v>2066200</v>
          </cell>
          <cell r="K56">
            <v>0</v>
          </cell>
          <cell r="L56">
            <v>0</v>
          </cell>
          <cell r="M56">
            <v>2066200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760001</v>
          </cell>
          <cell r="E57">
            <v>122355713.68</v>
          </cell>
          <cell r="F57">
            <v>487453</v>
          </cell>
          <cell r="G57">
            <v>56841228.08</v>
          </cell>
          <cell r="H57">
            <v>179196941.76</v>
          </cell>
          <cell r="I57">
            <v>3013720</v>
          </cell>
          <cell r="J57">
            <v>301372000</v>
          </cell>
          <cell r="K57">
            <v>0</v>
          </cell>
          <cell r="L57">
            <v>0</v>
          </cell>
          <cell r="M57">
            <v>301372000</v>
          </cell>
          <cell r="N57">
            <v>10301</v>
          </cell>
          <cell r="O57">
            <v>1093414.8</v>
          </cell>
          <cell r="P57">
            <v>9837</v>
          </cell>
          <cell r="Q57">
            <v>1098765</v>
          </cell>
          <cell r="R57">
            <v>2192179.8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TNGR</v>
          </cell>
          <cell r="C58" t="str">
            <v>Тэнгэр капитал ХХК</v>
          </cell>
          <cell r="D58">
            <v>8237</v>
          </cell>
          <cell r="E58">
            <v>1122948.57</v>
          </cell>
          <cell r="F58">
            <v>1563</v>
          </cell>
          <cell r="G58">
            <v>1330943</v>
          </cell>
          <cell r="H58">
            <v>2453891.5700000003</v>
          </cell>
          <cell r="I58">
            <v>84681</v>
          </cell>
          <cell r="J58">
            <v>8468100</v>
          </cell>
          <cell r="K58">
            <v>0</v>
          </cell>
          <cell r="L58">
            <v>0</v>
          </cell>
          <cell r="M58">
            <v>8468100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TTOL</v>
          </cell>
          <cell r="C59" t="str">
            <v>Апекс Капитал ҮЦК</v>
          </cell>
          <cell r="D59">
            <v>560966</v>
          </cell>
          <cell r="E59">
            <v>37544031.1</v>
          </cell>
          <cell r="F59">
            <v>460697</v>
          </cell>
          <cell r="G59">
            <v>36567427.87</v>
          </cell>
          <cell r="H59">
            <v>74111458.97</v>
          </cell>
          <cell r="I59">
            <v>764783</v>
          </cell>
          <cell r="J59">
            <v>76478300</v>
          </cell>
          <cell r="K59">
            <v>0</v>
          </cell>
          <cell r="L59">
            <v>0</v>
          </cell>
          <cell r="M59">
            <v>76478300</v>
          </cell>
          <cell r="N59">
            <v>11320</v>
          </cell>
          <cell r="O59">
            <v>1280175</v>
          </cell>
          <cell r="P59">
            <v>0</v>
          </cell>
          <cell r="Q59">
            <v>0</v>
          </cell>
          <cell r="R59">
            <v>1280175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2200</v>
          </cell>
          <cell r="E60">
            <v>404800</v>
          </cell>
          <cell r="F60">
            <v>801</v>
          </cell>
          <cell r="G60">
            <v>1106339</v>
          </cell>
          <cell r="H60">
            <v>1511139</v>
          </cell>
          <cell r="I60">
            <v>2257</v>
          </cell>
          <cell r="J60">
            <v>225700</v>
          </cell>
          <cell r="K60">
            <v>0</v>
          </cell>
          <cell r="L60">
            <v>0</v>
          </cell>
          <cell r="M60">
            <v>225700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ZGB</v>
          </cell>
          <cell r="C61" t="str">
            <v>Зэт жи би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81349</v>
          </cell>
          <cell r="E62">
            <v>14429762.86</v>
          </cell>
          <cell r="F62">
            <v>53026</v>
          </cell>
          <cell r="G62">
            <v>13824708</v>
          </cell>
          <cell r="H62">
            <v>28254470.86</v>
          </cell>
          <cell r="I62">
            <v>32361</v>
          </cell>
          <cell r="J62">
            <v>3236100</v>
          </cell>
          <cell r="K62">
            <v>0</v>
          </cell>
          <cell r="L62">
            <v>0</v>
          </cell>
          <cell r="M62">
            <v>3236100</v>
          </cell>
          <cell r="N62">
            <v>0</v>
          </cell>
          <cell r="O62">
            <v>0</v>
          </cell>
          <cell r="P62">
            <v>50</v>
          </cell>
          <cell r="Q62">
            <v>5550</v>
          </cell>
          <cell r="R62">
            <v>5550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нийт</v>
          </cell>
          <cell r="C63">
            <v>0</v>
          </cell>
          <cell r="D63">
            <v>26118520</v>
          </cell>
          <cell r="E63">
            <v>2892978652.32</v>
          </cell>
          <cell r="F63">
            <v>26118520</v>
          </cell>
          <cell r="G63">
            <v>2892978652.32</v>
          </cell>
          <cell r="H63">
            <v>5785957304.64</v>
          </cell>
          <cell r="I63">
            <v>47500000</v>
          </cell>
          <cell r="J63">
            <v>4750000000</v>
          </cell>
          <cell r="K63">
            <v>47500000</v>
          </cell>
          <cell r="L63">
            <v>4750000000</v>
          </cell>
          <cell r="M63">
            <v>9500000000</v>
          </cell>
          <cell r="N63">
            <v>2003967</v>
          </cell>
          <cell r="O63">
            <v>215105699.60000002</v>
          </cell>
          <cell r="P63">
            <v>2003967</v>
          </cell>
          <cell r="Q63">
            <v>215105699.6</v>
          </cell>
          <cell r="R63">
            <v>430211399.2</v>
          </cell>
          <cell r="S63">
            <v>658</v>
          </cell>
          <cell r="T63">
            <v>65800530</v>
          </cell>
          <cell r="U63">
            <v>658</v>
          </cell>
          <cell r="V63">
            <v>65800530</v>
          </cell>
          <cell r="W63">
            <v>131601060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5785957304.64</v>
          </cell>
          <cell r="R65">
            <v>430211399.2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L67">
            <v>845600</v>
          </cell>
          <cell r="R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</sheetData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6">
          <cell r="B16" t="str">
            <v>BDSC</v>
          </cell>
          <cell r="C16" t="str">
            <v>"БИ ДИ СЕК ҮЦК" 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1073543622.79</v>
          </cell>
          <cell r="H16">
            <v>0</v>
          </cell>
          <cell r="I16">
            <v>150387141</v>
          </cell>
          <cell r="K16">
            <v>546804544</v>
          </cell>
          <cell r="L16">
            <v>284804600000</v>
          </cell>
          <cell r="M16">
            <v>286575335307.79</v>
          </cell>
          <cell r="N16">
            <v>1031482959917.3701</v>
          </cell>
          <cell r="O16">
            <v>0.38055855197688465</v>
          </cell>
        </row>
        <row r="17">
          <cell r="B17" t="str">
            <v>GLMT</v>
          </cell>
          <cell r="C17" t="str">
            <v>"ГОЛОМТ КАПИТАЛ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1875217270.3200002</v>
          </cell>
          <cell r="H17">
            <v>0</v>
          </cell>
          <cell r="I17">
            <v>0</v>
          </cell>
          <cell r="K17">
            <v>38850006416</v>
          </cell>
          <cell r="L17">
            <v>0</v>
          </cell>
          <cell r="M17">
            <v>40725223686.32</v>
          </cell>
          <cell r="N17">
            <v>531930992530.53</v>
          </cell>
          <cell r="O17">
            <v>0.1962522854330641</v>
          </cell>
        </row>
        <row r="18">
          <cell r="B18" t="str">
            <v>TDB</v>
          </cell>
          <cell r="C18" t="str">
            <v>"ТИ ДИ БИ КАПИТАЛ ҮЦК" ХХК</v>
          </cell>
          <cell r="D18" t="str">
            <v>●</v>
          </cell>
          <cell r="E18" t="str">
            <v>●</v>
          </cell>
          <cell r="G18">
            <v>910947450.4200001</v>
          </cell>
          <cell r="H18">
            <v>0</v>
          </cell>
          <cell r="I18">
            <v>67900078</v>
          </cell>
          <cell r="K18">
            <v>502372208</v>
          </cell>
          <cell r="L18">
            <v>0</v>
          </cell>
          <cell r="M18">
            <v>1481219736.42</v>
          </cell>
          <cell r="N18">
            <v>267112800028.56</v>
          </cell>
          <cell r="O18">
            <v>0.09854943255824902</v>
          </cell>
        </row>
        <row r="19">
          <cell r="B19" t="str">
            <v>MNET</v>
          </cell>
          <cell r="C19" t="str">
            <v>"АРД СЕКЬЮРИТИЗ ҮЦК" ХХК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10155308907.97</v>
          </cell>
          <cell r="H19">
            <v>0</v>
          </cell>
          <cell r="I19">
            <v>969721</v>
          </cell>
          <cell r="K19">
            <v>556705968</v>
          </cell>
          <cell r="L19">
            <v>0</v>
          </cell>
          <cell r="M19">
            <v>10712984596.97</v>
          </cell>
          <cell r="N19">
            <v>217234984362.21</v>
          </cell>
          <cell r="O19">
            <v>0.08014735511891188</v>
          </cell>
        </row>
        <row r="20">
          <cell r="B20" t="str">
            <v>MIBG</v>
          </cell>
          <cell r="C20" t="str">
            <v>"ЭМ АЙ БИ ЖИ ХХК ҮЦК"</v>
          </cell>
          <cell r="D20" t="str">
            <v>●</v>
          </cell>
          <cell r="G20">
            <v>1011995476.49</v>
          </cell>
          <cell r="H20">
            <v>0</v>
          </cell>
          <cell r="I20">
            <v>36832389.12</v>
          </cell>
          <cell r="K20">
            <v>3834696528</v>
          </cell>
          <cell r="L20">
            <v>0</v>
          </cell>
          <cell r="M20">
            <v>4883524393.61</v>
          </cell>
          <cell r="N20">
            <v>114749178530.40002</v>
          </cell>
          <cell r="O20">
            <v>0.04233592111455168</v>
          </cell>
        </row>
        <row r="21">
          <cell r="B21" t="str">
            <v>INVC</v>
          </cell>
          <cell r="C21" t="str">
            <v>"ИНВЕСКОР КАПИТАЛ ҮЦК" ХХК</v>
          </cell>
          <cell r="D21" t="str">
            <v>●</v>
          </cell>
          <cell r="E21" t="str">
            <v>●</v>
          </cell>
          <cell r="G21">
            <v>91166534</v>
          </cell>
          <cell r="H21">
            <v>0</v>
          </cell>
          <cell r="I21">
            <v>100000</v>
          </cell>
          <cell r="K21">
            <v>506093952</v>
          </cell>
          <cell r="L21">
            <v>0</v>
          </cell>
          <cell r="M21">
            <v>597360486</v>
          </cell>
          <cell r="N21">
            <v>43175563563.39</v>
          </cell>
          <cell r="O21">
            <v>0.015929327569100975</v>
          </cell>
        </row>
        <row r="22">
          <cell r="B22" t="str">
            <v>TTOL</v>
          </cell>
          <cell r="C22" t="str">
            <v>"АПЕКС КАПИТАЛ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2415521725.64</v>
          </cell>
          <cell r="H22">
            <v>0</v>
          </cell>
          <cell r="I22">
            <v>33044079</v>
          </cell>
          <cell r="K22">
            <v>9122024704</v>
          </cell>
          <cell r="L22">
            <v>0</v>
          </cell>
          <cell r="M22">
            <v>11570590508.64</v>
          </cell>
          <cell r="N22">
            <v>32644771935.729996</v>
          </cell>
          <cell r="O22">
            <v>0.012044064342538676</v>
          </cell>
        </row>
        <row r="23">
          <cell r="B23" t="str">
            <v>STIN</v>
          </cell>
          <cell r="C23" t="str">
            <v>"СТАНДАРТ ИНВЕСТМЕНТ ҮЦК"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468036759.07000005</v>
          </cell>
          <cell r="H23">
            <v>0</v>
          </cell>
          <cell r="I23">
            <v>0</v>
          </cell>
          <cell r="K23">
            <v>1805418784</v>
          </cell>
          <cell r="L23">
            <v>0</v>
          </cell>
          <cell r="M23">
            <v>2273455543.07</v>
          </cell>
          <cell r="N23">
            <v>23510032581.35</v>
          </cell>
          <cell r="O23">
            <v>0.008673865011599082</v>
          </cell>
        </row>
        <row r="24">
          <cell r="B24" t="str">
            <v>LFTI</v>
          </cell>
          <cell r="C24" t="str">
            <v>"ЛАЙФТАЙМ ИНВЕСТМЕНТ ҮЦК" ХХК</v>
          </cell>
          <cell r="D24" t="str">
            <v>●</v>
          </cell>
          <cell r="E24" t="str">
            <v>●</v>
          </cell>
          <cell r="G24">
            <v>4225250.6</v>
          </cell>
          <cell r="H24">
            <v>0</v>
          </cell>
          <cell r="I24">
            <v>0</v>
          </cell>
          <cell r="K24">
            <v>1610752</v>
          </cell>
          <cell r="L24">
            <v>0</v>
          </cell>
          <cell r="M24">
            <v>5836002.6</v>
          </cell>
          <cell r="N24">
            <v>23238928803.36</v>
          </cell>
          <cell r="O24">
            <v>0.008573843135139193</v>
          </cell>
        </row>
        <row r="25">
          <cell r="B25" t="str">
            <v>ARD</v>
          </cell>
          <cell r="C25" t="str">
            <v>"ӨЛЗИЙ ЭНД КО КАПИТАЛ ҮЦК" ХХК</v>
          </cell>
          <cell r="D25" t="str">
            <v>●</v>
          </cell>
          <cell r="E25" t="str">
            <v>●</v>
          </cell>
          <cell r="G25">
            <v>553381344.79</v>
          </cell>
          <cell r="H25">
            <v>0</v>
          </cell>
          <cell r="I25">
            <v>2300000</v>
          </cell>
          <cell r="K25">
            <v>249604576</v>
          </cell>
          <cell r="L25">
            <v>0</v>
          </cell>
          <cell r="M25">
            <v>805285920.79</v>
          </cell>
          <cell r="N25">
            <v>21897320729.97</v>
          </cell>
          <cell r="O25">
            <v>0.008078866053044986</v>
          </cell>
        </row>
        <row r="26">
          <cell r="B26" t="str">
            <v>TNGR</v>
          </cell>
          <cell r="C26" t="str">
            <v>"ТЭНГЭР КАПИТАЛ  ҮЦК" ХХК</v>
          </cell>
          <cell r="D26" t="str">
            <v>●</v>
          </cell>
          <cell r="F26" t="str">
            <v>●</v>
          </cell>
          <cell r="G26">
            <v>32719253.39</v>
          </cell>
          <cell r="H26">
            <v>0</v>
          </cell>
          <cell r="I26">
            <v>0</v>
          </cell>
          <cell r="K26">
            <v>13010400</v>
          </cell>
          <cell r="L26">
            <v>0</v>
          </cell>
          <cell r="M26">
            <v>45729653.39</v>
          </cell>
          <cell r="N26">
            <v>21745787316.66</v>
          </cell>
          <cell r="O26">
            <v>0.008022958841208941</v>
          </cell>
        </row>
        <row r="27">
          <cell r="B27" t="str">
            <v>BUMB</v>
          </cell>
          <cell r="C27" t="str">
            <v>"БУМБАТ-АЛТАЙ ҮЦК" ХХК</v>
          </cell>
          <cell r="D27" t="str">
            <v>●</v>
          </cell>
          <cell r="G27">
            <v>529790232.31000006</v>
          </cell>
          <cell r="H27">
            <v>0</v>
          </cell>
          <cell r="I27">
            <v>990000</v>
          </cell>
          <cell r="K27">
            <v>277503824</v>
          </cell>
          <cell r="L27">
            <v>900000</v>
          </cell>
          <cell r="M27">
            <v>809184056.3100001</v>
          </cell>
          <cell r="N27">
            <v>16092113618.859999</v>
          </cell>
          <cell r="O27">
            <v>0.005937074770029594</v>
          </cell>
        </row>
        <row r="28">
          <cell r="B28" t="str">
            <v>NOVL</v>
          </cell>
          <cell r="C28" t="str">
            <v>"НОВЕЛ ИНВЕСТМЕНТ ҮЦК" ХХК</v>
          </cell>
          <cell r="D28" t="str">
            <v>●</v>
          </cell>
          <cell r="F28" t="str">
            <v>●</v>
          </cell>
          <cell r="G28">
            <v>104537111.36</v>
          </cell>
          <cell r="H28">
            <v>0</v>
          </cell>
          <cell r="I28">
            <v>0</v>
          </cell>
          <cell r="K28">
            <v>42336944</v>
          </cell>
          <cell r="L28">
            <v>0</v>
          </cell>
          <cell r="M28">
            <v>146874055.36</v>
          </cell>
          <cell r="N28">
            <v>10511781526.940002</v>
          </cell>
          <cell r="O28">
            <v>0.003878249580497299</v>
          </cell>
        </row>
        <row r="29">
          <cell r="B29" t="str">
            <v>ZGB</v>
          </cell>
          <cell r="C29" t="str">
            <v>"ЗЭТ ЖИ БИ ҮЦК" ХХК</v>
          </cell>
          <cell r="D29" t="str">
            <v>●</v>
          </cell>
          <cell r="G29">
            <v>586763549.3299999</v>
          </cell>
          <cell r="H29">
            <v>0</v>
          </cell>
          <cell r="I29">
            <v>0</v>
          </cell>
          <cell r="K29">
            <v>349518832</v>
          </cell>
          <cell r="L29">
            <v>0</v>
          </cell>
          <cell r="M29">
            <v>936282381.3299999</v>
          </cell>
          <cell r="N29">
            <v>10502267213.47</v>
          </cell>
          <cell r="O29">
            <v>0.0038747393399039994</v>
          </cell>
        </row>
        <row r="30">
          <cell r="B30" t="str">
            <v>BZIN</v>
          </cell>
          <cell r="C30" t="str">
            <v>"МИРЭ ЭССЭТ СЕКЬЮРИТИС МОНГОЛ ҮЦК" ХХК</v>
          </cell>
          <cell r="D30" t="str">
            <v>●</v>
          </cell>
          <cell r="E30" t="str">
            <v>●</v>
          </cell>
          <cell r="F30" t="str">
            <v>●</v>
          </cell>
          <cell r="G30">
            <v>145138168.65</v>
          </cell>
          <cell r="H30">
            <v>0</v>
          </cell>
          <cell r="I30">
            <v>0</v>
          </cell>
          <cell r="K30">
            <v>349426896</v>
          </cell>
          <cell r="L30">
            <v>0</v>
          </cell>
          <cell r="M30">
            <v>494565064.65</v>
          </cell>
          <cell r="N30">
            <v>5937755791.500001</v>
          </cell>
          <cell r="O30">
            <v>0.002190694208061971</v>
          </cell>
        </row>
        <row r="31">
          <cell r="B31" t="str">
            <v>RISM</v>
          </cell>
          <cell r="C31" t="str">
            <v>"РАЙНОС ИНВЕСТМЕНТ ҮЦК" ХХК</v>
          </cell>
          <cell r="D31" t="str">
            <v>●</v>
          </cell>
          <cell r="F31" t="str">
            <v>●</v>
          </cell>
          <cell r="G31">
            <v>98191708.14</v>
          </cell>
          <cell r="H31">
            <v>0</v>
          </cell>
          <cell r="I31">
            <v>5399200</v>
          </cell>
          <cell r="K31">
            <v>14974544</v>
          </cell>
          <cell r="L31">
            <v>0</v>
          </cell>
          <cell r="M31">
            <v>118565452.14</v>
          </cell>
          <cell r="N31">
            <v>4609821100.77</v>
          </cell>
          <cell r="O31">
            <v>0.0017007618265667264</v>
          </cell>
        </row>
        <row r="32">
          <cell r="B32" t="str">
            <v>GDSC</v>
          </cell>
          <cell r="C32" t="str">
            <v>"ГҮҮДСЕК ҮЦК" ХХК</v>
          </cell>
          <cell r="D32" t="str">
            <v>●</v>
          </cell>
          <cell r="E32" t="str">
            <v>●</v>
          </cell>
          <cell r="F32" t="str">
            <v>●</v>
          </cell>
          <cell r="G32">
            <v>64404858.79000001</v>
          </cell>
          <cell r="H32">
            <v>0</v>
          </cell>
          <cell r="I32">
            <v>0</v>
          </cell>
          <cell r="K32">
            <v>40729936</v>
          </cell>
          <cell r="L32">
            <v>0</v>
          </cell>
          <cell r="M32">
            <v>105134794.79</v>
          </cell>
          <cell r="N32">
            <v>3175839772.22</v>
          </cell>
          <cell r="O32">
            <v>0.0011717042665672927</v>
          </cell>
        </row>
        <row r="33">
          <cell r="B33" t="str">
            <v>GAUL</v>
          </cell>
          <cell r="C33" t="str">
            <v>"ГАҮЛИ ҮЦК" ХХК</v>
          </cell>
          <cell r="D33" t="str">
            <v>●</v>
          </cell>
          <cell r="E33" t="str">
            <v>●</v>
          </cell>
          <cell r="G33">
            <v>62021563.53</v>
          </cell>
          <cell r="H33">
            <v>0</v>
          </cell>
          <cell r="I33">
            <v>13300000</v>
          </cell>
          <cell r="K33">
            <v>50187696</v>
          </cell>
          <cell r="L33">
            <v>0</v>
          </cell>
          <cell r="M33">
            <v>125509259.53</v>
          </cell>
          <cell r="N33">
            <v>2687225644.52</v>
          </cell>
          <cell r="O33">
            <v>0.000991433440835129</v>
          </cell>
        </row>
        <row r="34">
          <cell r="B34" t="str">
            <v>NSEC</v>
          </cell>
          <cell r="C34" t="str">
            <v>"НЭЙШНЛ СЕКЮРИТИС ҮЦК" ХХК</v>
          </cell>
          <cell r="D34" t="str">
            <v>●</v>
          </cell>
          <cell r="E34" t="str">
            <v>●</v>
          </cell>
          <cell r="F34" t="str">
            <v>●</v>
          </cell>
          <cell r="G34">
            <v>130666206.13</v>
          </cell>
          <cell r="H34">
            <v>0</v>
          </cell>
          <cell r="I34">
            <v>0</v>
          </cell>
          <cell r="K34">
            <v>4083872</v>
          </cell>
          <cell r="L34">
            <v>0</v>
          </cell>
          <cell r="M34">
            <v>134750078.13</v>
          </cell>
          <cell r="N34">
            <v>2355392470.27</v>
          </cell>
          <cell r="O34">
            <v>0.0008690058708240942</v>
          </cell>
        </row>
        <row r="35">
          <cell r="B35" t="str">
            <v>ZRGD</v>
          </cell>
          <cell r="C35" t="str">
            <v>"ЗЭРГЭД ҮЦК" ХХК</v>
          </cell>
          <cell r="D35" t="str">
            <v>●</v>
          </cell>
          <cell r="G35">
            <v>29636220.52</v>
          </cell>
          <cell r="H35">
            <v>0</v>
          </cell>
          <cell r="I35">
            <v>2000000</v>
          </cell>
          <cell r="K35">
            <v>39850096</v>
          </cell>
          <cell r="L35">
            <v>0</v>
          </cell>
          <cell r="M35">
            <v>71486316.52</v>
          </cell>
          <cell r="N35">
            <v>1612785903</v>
          </cell>
          <cell r="O35">
            <v>0.0005950262793905769</v>
          </cell>
        </row>
        <row r="36">
          <cell r="B36" t="str">
            <v>MSEC</v>
          </cell>
          <cell r="C36" t="str">
            <v>"МОНСЕК ҮЦК" ХХК</v>
          </cell>
          <cell r="D36" t="str">
            <v>●</v>
          </cell>
          <cell r="G36">
            <v>33115119.42</v>
          </cell>
          <cell r="H36">
            <v>0</v>
          </cell>
          <cell r="I36">
            <v>0</v>
          </cell>
          <cell r="K36">
            <v>18948176</v>
          </cell>
          <cell r="L36">
            <v>0</v>
          </cell>
          <cell r="M36">
            <v>52063295.42</v>
          </cell>
          <cell r="N36">
            <v>1512607799.66</v>
          </cell>
          <cell r="O36">
            <v>0.0005580662563671088</v>
          </cell>
        </row>
        <row r="37">
          <cell r="B37" t="str">
            <v>ARGB</v>
          </cell>
          <cell r="C37" t="str">
            <v>"АРГАЙ БЭСТ ҮЦК" ХХК</v>
          </cell>
          <cell r="D37" t="str">
            <v>●</v>
          </cell>
          <cell r="G37">
            <v>75748329.69</v>
          </cell>
          <cell r="H37">
            <v>0</v>
          </cell>
          <cell r="I37">
            <v>63527555</v>
          </cell>
          <cell r="K37">
            <v>61218560</v>
          </cell>
          <cell r="L37">
            <v>3700000</v>
          </cell>
          <cell r="M37">
            <v>204194444.69</v>
          </cell>
          <cell r="N37">
            <v>1186913552.82</v>
          </cell>
          <cell r="O37">
            <v>0.00043790360145077207</v>
          </cell>
        </row>
        <row r="38">
          <cell r="B38" t="str">
            <v>TCHB</v>
          </cell>
          <cell r="C38" t="str">
            <v>"ТУЛГАТ ЧАНДМАНЬ БАЯН  ҮЦК" ХХК</v>
          </cell>
          <cell r="D38" t="str">
            <v>●</v>
          </cell>
          <cell r="G38">
            <v>10435051.69</v>
          </cell>
          <cell r="H38">
            <v>0</v>
          </cell>
          <cell r="I38">
            <v>0</v>
          </cell>
          <cell r="K38">
            <v>15199392</v>
          </cell>
          <cell r="L38">
            <v>0</v>
          </cell>
          <cell r="M38">
            <v>25634443.689999998</v>
          </cell>
          <cell r="N38">
            <v>1077418056.5400002</v>
          </cell>
          <cell r="O38">
            <v>0.00039750599031074404</v>
          </cell>
        </row>
        <row r="39">
          <cell r="B39" t="str">
            <v>MICC</v>
          </cell>
          <cell r="C39" t="str">
            <v>"ЭМ АЙ СИ СИ  ҮЦК" ХХК</v>
          </cell>
          <cell r="D39" t="str">
            <v>●</v>
          </cell>
          <cell r="E39" t="str">
            <v>●</v>
          </cell>
          <cell r="G39">
            <v>16183682.31</v>
          </cell>
          <cell r="H39">
            <v>0</v>
          </cell>
          <cell r="I39">
            <v>0</v>
          </cell>
          <cell r="K39">
            <v>340912</v>
          </cell>
          <cell r="L39">
            <v>0</v>
          </cell>
          <cell r="M39">
            <v>16524594.31</v>
          </cell>
          <cell r="N39">
            <v>926371149.9699999</v>
          </cell>
          <cell r="O39">
            <v>0.0003417782717942192</v>
          </cell>
        </row>
        <row r="40">
          <cell r="B40" t="str">
            <v>GNDX</v>
          </cell>
          <cell r="C40" t="str">
            <v>"ГЕНДЕКС ҮЦК" ХХК</v>
          </cell>
          <cell r="D40" t="str">
            <v>●</v>
          </cell>
          <cell r="G40">
            <v>533722524.04999995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533722524.04999995</v>
          </cell>
          <cell r="N40">
            <v>830828132.8499999</v>
          </cell>
          <cell r="O40">
            <v>0.0003065283319894912</v>
          </cell>
        </row>
        <row r="41">
          <cell r="B41" t="str">
            <v>DRBR</v>
          </cell>
          <cell r="C41" t="str">
            <v>"ДАРХАН БРОКЕР ҮЦК" ХХК</v>
          </cell>
          <cell r="D41" t="str">
            <v>●</v>
          </cell>
          <cell r="G41">
            <v>25382295.04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25382295.04</v>
          </cell>
          <cell r="N41">
            <v>764207223.97</v>
          </cell>
          <cell r="O41">
            <v>0.0002819490053307283</v>
          </cell>
        </row>
        <row r="42">
          <cell r="B42" t="str">
            <v>DCF</v>
          </cell>
          <cell r="C42" t="str">
            <v>"ДИ СИ ЭФ ҮЦК" ХХК</v>
          </cell>
          <cell r="D42" t="str">
            <v>●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630239000</v>
          </cell>
          <cell r="O42">
            <v>0.00023252234943229027</v>
          </cell>
        </row>
        <row r="43">
          <cell r="B43" t="str">
            <v>BATS</v>
          </cell>
          <cell r="C43" t="str">
            <v>"БАТС ҮЦК" ХХК</v>
          </cell>
          <cell r="D43" t="str">
            <v>●</v>
          </cell>
          <cell r="G43">
            <v>17803205.62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17803205.62</v>
          </cell>
          <cell r="N43">
            <v>489129753.64000005</v>
          </cell>
          <cell r="O43">
            <v>0.00018046106238047812</v>
          </cell>
        </row>
        <row r="44">
          <cell r="B44" t="str">
            <v>MSDQ</v>
          </cell>
          <cell r="C44" t="str">
            <v>"МАСДАК ҮНЭТ ЦААСНЫ КОМПАНИ" ХХК</v>
          </cell>
          <cell r="D44" t="str">
            <v>●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483646267.95</v>
          </cell>
          <cell r="O44">
            <v>0.0001784379680056185</v>
          </cell>
        </row>
        <row r="45">
          <cell r="B45" t="str">
            <v>ALTN</v>
          </cell>
          <cell r="C45" t="str">
            <v>"АЛТАН ХОРОМСОГ ҮЦК" ХХК</v>
          </cell>
          <cell r="D45" t="str">
            <v>●</v>
          </cell>
          <cell r="G45">
            <v>8916803.73</v>
          </cell>
          <cell r="H45">
            <v>0</v>
          </cell>
          <cell r="I45">
            <v>1139660</v>
          </cell>
          <cell r="K45">
            <v>17467632</v>
          </cell>
          <cell r="L45">
            <v>0</v>
          </cell>
          <cell r="M45">
            <v>27524095.73</v>
          </cell>
          <cell r="N45">
            <v>481931008.23</v>
          </cell>
          <cell r="O45">
            <v>0.00017780513471542069</v>
          </cell>
        </row>
        <row r="46">
          <cell r="B46" t="str">
            <v>GDEV</v>
          </cell>
          <cell r="C46" t="str">
            <v>"ГРАНДДЕВЕЛОПМЕНТ ҮЦК" ХХК</v>
          </cell>
          <cell r="D46" t="str">
            <v>●</v>
          </cell>
          <cell r="G46">
            <v>957510.6900000001</v>
          </cell>
          <cell r="H46">
            <v>0</v>
          </cell>
          <cell r="I46">
            <v>0</v>
          </cell>
          <cell r="K46">
            <v>8240752</v>
          </cell>
          <cell r="L46">
            <v>0</v>
          </cell>
          <cell r="M46">
            <v>9198262.69</v>
          </cell>
          <cell r="N46">
            <v>479324590.62999994</v>
          </cell>
          <cell r="O46">
            <v>0.00017684351484747586</v>
          </cell>
        </row>
        <row r="47">
          <cell r="B47" t="str">
            <v>BLMB</v>
          </cell>
          <cell r="C47" t="str">
            <v>"БЛҮМСБЮРИ СЕКЮРИТИЕС ҮЦК" ХХК </v>
          </cell>
          <cell r="D47" t="str">
            <v>●</v>
          </cell>
          <cell r="G47">
            <v>632970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632970</v>
          </cell>
          <cell r="N47">
            <v>464365446.31</v>
          </cell>
          <cell r="O47">
            <v>0.0001713244413169849</v>
          </cell>
        </row>
        <row r="48">
          <cell r="B48" t="str">
            <v>TABO</v>
          </cell>
          <cell r="C48" t="str">
            <v>"ТАВАН БОГД ҮЦК" ХХК</v>
          </cell>
          <cell r="D48" t="str">
            <v>●</v>
          </cell>
          <cell r="G48">
            <v>3299670</v>
          </cell>
          <cell r="H48">
            <v>0</v>
          </cell>
          <cell r="I48">
            <v>0</v>
          </cell>
          <cell r="K48">
            <v>19318416</v>
          </cell>
          <cell r="L48">
            <v>0</v>
          </cell>
          <cell r="M48">
            <v>22618086</v>
          </cell>
          <cell r="N48">
            <v>420006465.28</v>
          </cell>
          <cell r="O48">
            <v>0.0001549585000034229</v>
          </cell>
        </row>
        <row r="49">
          <cell r="B49" t="str">
            <v>MERG</v>
          </cell>
          <cell r="C49" t="str">
            <v>"МЭРГЭН САНАА ҮЦК" ХХК</v>
          </cell>
          <cell r="D49" t="str">
            <v>●</v>
          </cell>
          <cell r="G49">
            <v>12899861.54</v>
          </cell>
          <cell r="H49">
            <v>0</v>
          </cell>
          <cell r="I49">
            <v>0</v>
          </cell>
          <cell r="K49">
            <v>3092960</v>
          </cell>
          <cell r="L49">
            <v>0</v>
          </cell>
          <cell r="M49">
            <v>15992821.54</v>
          </cell>
          <cell r="N49">
            <v>407823092.44000006</v>
          </cell>
          <cell r="O49">
            <v>0.000150463528291475</v>
          </cell>
        </row>
        <row r="50">
          <cell r="B50" t="str">
            <v>GATR</v>
          </cell>
          <cell r="C50" t="str">
            <v>"ГАЦУУРТ ТРЕЙД ҮЦК" ХХК</v>
          </cell>
          <cell r="D50" t="str">
            <v>●</v>
          </cell>
          <cell r="G50">
            <v>123387954.61</v>
          </cell>
          <cell r="H50">
            <v>0</v>
          </cell>
          <cell r="I50">
            <v>0</v>
          </cell>
          <cell r="K50">
            <v>0</v>
          </cell>
          <cell r="L50">
            <v>0</v>
          </cell>
          <cell r="M50">
            <v>123387954.61</v>
          </cell>
          <cell r="N50">
            <v>370972126.31</v>
          </cell>
          <cell r="O50">
            <v>0.00013686761749668545</v>
          </cell>
        </row>
        <row r="51">
          <cell r="B51" t="str">
            <v>DELG</v>
          </cell>
          <cell r="C51" t="str">
            <v>"ДЭЛГЭРХАНГАЙ СЕКЮРИТИЗ ҮЦК" ХХК</v>
          </cell>
          <cell r="D51" t="str">
            <v>●</v>
          </cell>
          <cell r="G51">
            <v>2774685.0700000003</v>
          </cell>
          <cell r="H51">
            <v>0</v>
          </cell>
          <cell r="I51">
            <v>0</v>
          </cell>
          <cell r="K51">
            <v>411008</v>
          </cell>
          <cell r="L51">
            <v>0</v>
          </cell>
          <cell r="M51">
            <v>3185693.0700000003</v>
          </cell>
          <cell r="N51">
            <v>322143158.59999996</v>
          </cell>
          <cell r="O51">
            <v>0.0001188525053054649</v>
          </cell>
        </row>
        <row r="52">
          <cell r="B52" t="str">
            <v>ECM</v>
          </cell>
          <cell r="C52" t="str">
            <v>"ЕВРАЗИА КАПИТАЛ ХОЛДИНГ ҮЦК" ХК</v>
          </cell>
          <cell r="D52" t="str">
            <v>●</v>
          </cell>
          <cell r="E52" t="str">
            <v>●</v>
          </cell>
          <cell r="F52" t="str">
            <v>●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0</v>
          </cell>
          <cell r="N52">
            <v>275764446.8</v>
          </cell>
          <cell r="O52">
            <v>0.00010174139819946373</v>
          </cell>
        </row>
        <row r="53">
          <cell r="B53" t="str">
            <v>SECP</v>
          </cell>
          <cell r="C53" t="str">
            <v>"СИКАП  ҮЦК" ХХК</v>
          </cell>
          <cell r="D53" t="str">
            <v>●</v>
          </cell>
          <cell r="E53" t="str">
            <v>●</v>
          </cell>
          <cell r="G53">
            <v>29705381.85</v>
          </cell>
          <cell r="H53">
            <v>0</v>
          </cell>
          <cell r="I53">
            <v>0</v>
          </cell>
          <cell r="K53">
            <v>2265328</v>
          </cell>
          <cell r="L53">
            <v>0</v>
          </cell>
          <cell r="M53">
            <v>31970709.85</v>
          </cell>
          <cell r="N53">
            <v>264624292.92</v>
          </cell>
          <cell r="O53">
            <v>9.763131495609915E-05</v>
          </cell>
        </row>
        <row r="54">
          <cell r="B54" t="str">
            <v>DOMI</v>
          </cell>
          <cell r="C54" t="str">
            <v>"ДОМИКС СЕК ҮЦК" ХХК</v>
          </cell>
          <cell r="D54" t="str">
            <v>●</v>
          </cell>
          <cell r="G54">
            <v>19779146.47</v>
          </cell>
          <cell r="H54">
            <v>0</v>
          </cell>
          <cell r="I54">
            <v>0</v>
          </cell>
          <cell r="K54">
            <v>3360240</v>
          </cell>
          <cell r="L54">
            <v>0</v>
          </cell>
          <cell r="M54">
            <v>23139386.47</v>
          </cell>
          <cell r="N54">
            <v>249925391.26000002</v>
          </cell>
          <cell r="O54">
            <v>9.220825616719941E-05</v>
          </cell>
        </row>
        <row r="55">
          <cell r="B55" t="str">
            <v>HUN</v>
          </cell>
          <cell r="C55" t="str">
            <v>"ХҮННҮ ЭМПАЙР ҮЦК" ХХК</v>
          </cell>
          <cell r="D55" t="str">
            <v>●</v>
          </cell>
          <cell r="G55">
            <v>11243304</v>
          </cell>
          <cell r="H55">
            <v>0</v>
          </cell>
          <cell r="I55">
            <v>0</v>
          </cell>
          <cell r="K55">
            <v>10069904</v>
          </cell>
          <cell r="L55">
            <v>0</v>
          </cell>
          <cell r="M55">
            <v>21313208</v>
          </cell>
          <cell r="N55">
            <v>229698481.98</v>
          </cell>
          <cell r="O55">
            <v>8.474567694322343E-05</v>
          </cell>
        </row>
        <row r="56">
          <cell r="B56" t="str">
            <v>CTRL</v>
          </cell>
          <cell r="C56" t="str">
            <v>"ЦЕНТРАЛ СЕКЬЮРИТИЙЗ ҮЦК" ХХК</v>
          </cell>
          <cell r="D56" t="str">
            <v>●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L56">
            <v>0</v>
          </cell>
          <cell r="M56">
            <v>0</v>
          </cell>
          <cell r="N56">
            <v>229521032.95</v>
          </cell>
          <cell r="O56">
            <v>8.468020834264478E-05</v>
          </cell>
        </row>
        <row r="57">
          <cell r="B57" t="str">
            <v>SGC</v>
          </cell>
          <cell r="C57" t="str">
            <v>"ЭС ЖИ КАПИТАЛ ҮЦК" ХХК</v>
          </cell>
          <cell r="D57" t="str">
            <v>●</v>
          </cell>
          <cell r="E57" t="str">
            <v>●</v>
          </cell>
          <cell r="F57" t="str">
            <v>●</v>
          </cell>
          <cell r="G57">
            <v>124392739.8</v>
          </cell>
          <cell r="H57">
            <v>0</v>
          </cell>
          <cell r="I57">
            <v>0</v>
          </cell>
          <cell r="K57">
            <v>0</v>
          </cell>
          <cell r="L57">
            <v>0</v>
          </cell>
          <cell r="M57">
            <v>124392739.8</v>
          </cell>
          <cell r="N57">
            <v>226163535.8</v>
          </cell>
          <cell r="O57">
            <v>8.344148283449595E-05</v>
          </cell>
        </row>
        <row r="58">
          <cell r="B58" t="str">
            <v>UNDR</v>
          </cell>
          <cell r="C58" t="str">
            <v>"ӨНДӨРХААН ИНВЕСТ ҮЦК" ХХК</v>
          </cell>
          <cell r="D58" t="str">
            <v>●</v>
          </cell>
          <cell r="G58">
            <v>16864133</v>
          </cell>
          <cell r="H58">
            <v>0</v>
          </cell>
          <cell r="I58">
            <v>0</v>
          </cell>
          <cell r="K58">
            <v>1155232</v>
          </cell>
          <cell r="L58">
            <v>0</v>
          </cell>
          <cell r="M58">
            <v>18019365</v>
          </cell>
          <cell r="N58">
            <v>213910429.65</v>
          </cell>
          <cell r="O58">
            <v>7.892078349687762E-05</v>
          </cell>
        </row>
        <row r="59">
          <cell r="B59" t="str">
            <v>SANR</v>
          </cell>
          <cell r="C59" t="str">
            <v>"САНАР ҮЦК" ХХК</v>
          </cell>
          <cell r="D59" t="str">
            <v>●</v>
          </cell>
          <cell r="G59">
            <v>521988</v>
          </cell>
          <cell r="H59">
            <v>0</v>
          </cell>
          <cell r="I59">
            <v>0</v>
          </cell>
          <cell r="K59">
            <v>718224</v>
          </cell>
          <cell r="L59">
            <v>0</v>
          </cell>
          <cell r="M59">
            <v>1240212</v>
          </cell>
          <cell r="N59">
            <v>150932119.72000003</v>
          </cell>
          <cell r="O59">
            <v>5.568536869678029E-05</v>
          </cell>
        </row>
        <row r="60">
          <cell r="B60" t="str">
            <v>MONG</v>
          </cell>
          <cell r="C60" t="str">
            <v>"МОНГОЛ СЕКЮРИТИЕС ҮЦК" ХК</v>
          </cell>
          <cell r="D60" t="str">
            <v>●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M60">
            <v>0</v>
          </cell>
          <cell r="N60">
            <v>84912886</v>
          </cell>
          <cell r="O60">
            <v>3.132802595490953E-05</v>
          </cell>
        </row>
        <row r="61">
          <cell r="B61" t="str">
            <v>BLAC</v>
          </cell>
          <cell r="C61" t="str">
            <v>"БЛЭКСТОУН ИНТЕРНЭЙШНЛ ҮЦК" ХХК</v>
          </cell>
          <cell r="D61" t="str">
            <v>●</v>
          </cell>
          <cell r="G61">
            <v>0</v>
          </cell>
          <cell r="H61">
            <v>0</v>
          </cell>
          <cell r="I61">
            <v>0</v>
          </cell>
          <cell r="K61">
            <v>0</v>
          </cell>
          <cell r="L61">
            <v>0</v>
          </cell>
          <cell r="M61">
            <v>0</v>
          </cell>
          <cell r="N61">
            <v>79333334.98</v>
          </cell>
          <cell r="O61">
            <v>2.9269488936496312E-05</v>
          </cell>
        </row>
        <row r="62">
          <cell r="B62" t="str">
            <v>APS</v>
          </cell>
          <cell r="C62" t="str">
            <v>"АЗИА ПАСИФИК СЕКЬЮРИТИС ҮЦК" ХХК</v>
          </cell>
          <cell r="D62" t="str">
            <v>●</v>
          </cell>
          <cell r="G62">
            <v>3699988.7</v>
          </cell>
          <cell r="H62">
            <v>0</v>
          </cell>
          <cell r="I62">
            <v>0</v>
          </cell>
          <cell r="K62">
            <v>4042272</v>
          </cell>
          <cell r="L62">
            <v>0</v>
          </cell>
          <cell r="M62">
            <v>7742260.7</v>
          </cell>
          <cell r="N62">
            <v>53611332.59</v>
          </cell>
          <cell r="O62">
            <v>1.9779532859792415E-05</v>
          </cell>
        </row>
        <row r="63">
          <cell r="B63" t="str">
            <v>MOHU</v>
          </cell>
          <cell r="C63" t="str">
            <v>"MОНГОЛ ХУВЬЦАА" ХХК</v>
          </cell>
          <cell r="D63" t="str">
            <v>●</v>
          </cell>
          <cell r="G63">
            <v>14806526</v>
          </cell>
          <cell r="H63">
            <v>0</v>
          </cell>
          <cell r="I63">
            <v>0</v>
          </cell>
          <cell r="K63">
            <v>0</v>
          </cell>
          <cell r="L63">
            <v>0</v>
          </cell>
          <cell r="M63">
            <v>14806526</v>
          </cell>
          <cell r="N63">
            <v>40590583.8</v>
          </cell>
          <cell r="O63">
            <v>1.4975617043699708E-05</v>
          </cell>
        </row>
        <row r="64">
          <cell r="B64" t="str">
            <v>SILS</v>
          </cell>
          <cell r="C64" t="str">
            <v>"СИЛВЭР ЛАЙТ СЕКЮРИТИЙЗ ҮЦК" ХХК</v>
          </cell>
          <cell r="D64" t="str">
            <v>●</v>
          </cell>
          <cell r="G64">
            <v>0</v>
          </cell>
          <cell r="H64">
            <v>0</v>
          </cell>
          <cell r="I64">
            <v>0</v>
          </cell>
          <cell r="K64">
            <v>11212864</v>
          </cell>
          <cell r="L64">
            <v>0</v>
          </cell>
          <cell r="M64">
            <v>11212864</v>
          </cell>
          <cell r="N64">
            <v>24670551.86</v>
          </cell>
          <cell r="O64">
            <v>9.102030626918294E-06</v>
          </cell>
        </row>
        <row r="65">
          <cell r="B65" t="str">
            <v>STOK</v>
          </cell>
          <cell r="C65" t="str">
            <v>"СТОКЛАБ СЕКЬЮРИТИЗ ҮЦК "ХХК</v>
          </cell>
          <cell r="D65" t="str">
            <v>●</v>
          </cell>
          <cell r="G65">
            <v>9556.46</v>
          </cell>
          <cell r="K65">
            <v>4312256</v>
          </cell>
          <cell r="M65">
            <v>4321812.46</v>
          </cell>
          <cell r="N65">
            <v>4321812.46</v>
          </cell>
          <cell r="O65">
            <v>1.5945030171172302E-06</v>
          </cell>
        </row>
        <row r="66">
          <cell r="B66" t="str">
            <v>FCX</v>
          </cell>
          <cell r="C66" t="str">
            <v>"ЭФ СИ ИКС ҮЦК" ХХК</v>
          </cell>
          <cell r="D66" t="str">
            <v>●</v>
          </cell>
          <cell r="G66">
            <v>0</v>
          </cell>
          <cell r="H66">
            <v>0</v>
          </cell>
          <cell r="I66">
            <v>0</v>
          </cell>
          <cell r="K66">
            <v>0</v>
          </cell>
          <cell r="L66">
            <v>0</v>
          </cell>
          <cell r="M66">
            <v>0</v>
          </cell>
          <cell r="N66">
            <v>3000000</v>
          </cell>
          <cell r="O66">
            <v>1.1068293905913008E-06</v>
          </cell>
        </row>
        <row r="67">
          <cell r="B67" t="str">
            <v>BULG</v>
          </cell>
          <cell r="C67" t="str">
            <v>"БУЛГАН БРОКЕР ҮЦК" ХХК</v>
          </cell>
          <cell r="D67" t="str">
            <v>●</v>
          </cell>
          <cell r="G67">
            <v>24990670</v>
          </cell>
          <cell r="H67">
            <v>0</v>
          </cell>
          <cell r="I67">
            <v>0</v>
          </cell>
          <cell r="K67">
            <v>53427504</v>
          </cell>
          <cell r="L67">
            <v>0</v>
          </cell>
          <cell r="M67">
            <v>78418174</v>
          </cell>
          <cell r="N67">
            <v>311257620124.75</v>
          </cell>
          <cell r="O67">
            <v>0</v>
          </cell>
        </row>
        <row r="68">
          <cell r="N6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74"/>
  <sheetViews>
    <sheetView tabSelected="1" view="pageBreakPreview" zoomScale="70" zoomScaleSheetLayoutView="70" workbookViewId="0" topLeftCell="A1">
      <selection activeCell="N20" sqref="N20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5" width="15.57421875" style="1" customWidth="1"/>
    <col min="6" max="6" width="12.7109375" style="1" customWidth="1"/>
    <col min="7" max="7" width="26.57421875" style="2" bestFit="1" customWidth="1"/>
    <col min="8" max="8" width="10.00390625" style="3" customWidth="1"/>
    <col min="9" max="9" width="30.57421875" style="3" bestFit="1" customWidth="1"/>
    <col min="10" max="10" width="7.421875" style="1" bestFit="1" customWidth="1"/>
    <col min="11" max="11" width="29.7109375" style="1" bestFit="1" customWidth="1"/>
    <col min="12" max="12" width="29.7109375" style="1" customWidth="1"/>
    <col min="13" max="13" width="30.8515625" style="1" bestFit="1" customWidth="1"/>
    <col min="14" max="14" width="33.28125" style="1" bestFit="1" customWidth="1"/>
    <col min="15" max="15" width="13.00390625" style="1" bestFit="1" customWidth="1"/>
    <col min="16" max="16" width="22.28125" style="4" bestFit="1" customWidth="1"/>
    <col min="17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7" spans="10:12" ht="15.75">
      <c r="J7" s="22"/>
      <c r="K7" s="22"/>
      <c r="L7" s="22"/>
    </row>
    <row r="8" spans="8:13" ht="15.75">
      <c r="H8" s="23"/>
      <c r="I8" s="23"/>
      <c r="J8" s="24"/>
      <c r="K8" s="24"/>
      <c r="L8" s="24"/>
      <c r="M8" s="24"/>
    </row>
    <row r="9" spans="2:15" ht="15.75">
      <c r="B9" s="25"/>
      <c r="C9" s="26"/>
      <c r="D9" s="37" t="s">
        <v>121</v>
      </c>
      <c r="E9" s="37"/>
      <c r="F9" s="37"/>
      <c r="G9" s="37"/>
      <c r="H9" s="37"/>
      <c r="I9" s="37"/>
      <c r="J9" s="37"/>
      <c r="K9" s="37"/>
      <c r="L9" s="32"/>
      <c r="M9" s="26"/>
      <c r="N9" s="26"/>
      <c r="O9" s="26"/>
    </row>
    <row r="10" ht="15.75"/>
    <row r="11" spans="13:15" ht="16.5" thickBot="1">
      <c r="M11" s="38" t="s">
        <v>128</v>
      </c>
      <c r="N11" s="38"/>
      <c r="O11" s="38"/>
    </row>
    <row r="12" spans="1:15" ht="15">
      <c r="A12" s="39" t="s">
        <v>0</v>
      </c>
      <c r="B12" s="41" t="s">
        <v>1</v>
      </c>
      <c r="C12" s="41" t="s">
        <v>2</v>
      </c>
      <c r="D12" s="41" t="s">
        <v>3</v>
      </c>
      <c r="E12" s="41"/>
      <c r="F12" s="41"/>
      <c r="G12" s="43" t="s">
        <v>125</v>
      </c>
      <c r="H12" s="43"/>
      <c r="I12" s="43"/>
      <c r="J12" s="43"/>
      <c r="K12" s="43"/>
      <c r="L12" s="43"/>
      <c r="M12" s="43"/>
      <c r="N12" s="49" t="s">
        <v>4</v>
      </c>
      <c r="O12" s="50"/>
    </row>
    <row r="13" spans="1:16" s="25" customFormat="1" ht="15">
      <c r="A13" s="40"/>
      <c r="B13" s="42"/>
      <c r="C13" s="42"/>
      <c r="D13" s="42"/>
      <c r="E13" s="42"/>
      <c r="F13" s="42"/>
      <c r="G13" s="44"/>
      <c r="H13" s="44"/>
      <c r="I13" s="44"/>
      <c r="J13" s="44"/>
      <c r="K13" s="44"/>
      <c r="L13" s="44"/>
      <c r="M13" s="44"/>
      <c r="N13" s="51"/>
      <c r="O13" s="52"/>
      <c r="P13" s="5"/>
    </row>
    <row r="14" spans="1:16" s="25" customFormat="1" ht="15.75" customHeight="1">
      <c r="A14" s="40"/>
      <c r="B14" s="42"/>
      <c r="C14" s="42"/>
      <c r="D14" s="42"/>
      <c r="E14" s="42"/>
      <c r="F14" s="42"/>
      <c r="G14" s="53" t="s">
        <v>5</v>
      </c>
      <c r="H14" s="54"/>
      <c r="I14" s="54"/>
      <c r="J14" s="53" t="s">
        <v>6</v>
      </c>
      <c r="K14" s="54"/>
      <c r="L14" s="56"/>
      <c r="M14" s="44" t="s">
        <v>7</v>
      </c>
      <c r="N14" s="51" t="s">
        <v>8</v>
      </c>
      <c r="O14" s="52" t="s">
        <v>9</v>
      </c>
      <c r="P14" s="5"/>
    </row>
    <row r="15" spans="1:16" s="25" customFormat="1" ht="47.25">
      <c r="A15" s="40"/>
      <c r="B15" s="42"/>
      <c r="C15" s="42"/>
      <c r="D15" s="6" t="s">
        <v>10</v>
      </c>
      <c r="E15" s="6" t="s">
        <v>11</v>
      </c>
      <c r="F15" s="6" t="s">
        <v>12</v>
      </c>
      <c r="G15" s="7" t="s">
        <v>13</v>
      </c>
      <c r="H15" s="8" t="s">
        <v>14</v>
      </c>
      <c r="I15" s="7" t="s">
        <v>15</v>
      </c>
      <c r="J15" s="8" t="s">
        <v>14</v>
      </c>
      <c r="K15" s="7" t="s">
        <v>126</v>
      </c>
      <c r="L15" s="31" t="s">
        <v>127</v>
      </c>
      <c r="M15" s="44"/>
      <c r="N15" s="51"/>
      <c r="O15" s="55"/>
      <c r="P15" s="5"/>
    </row>
    <row r="16" spans="1:15" ht="15">
      <c r="A16" s="9">
        <v>1</v>
      </c>
      <c r="B16" s="10" t="s">
        <v>16</v>
      </c>
      <c r="C16" s="11" t="s">
        <v>17</v>
      </c>
      <c r="D16" s="12" t="s">
        <v>18</v>
      </c>
      <c r="E16" s="13" t="s">
        <v>18</v>
      </c>
      <c r="F16" s="13" t="s">
        <v>18</v>
      </c>
      <c r="G16" s="14">
        <f>VLOOKUP(B16,'[1]Brokers'!$B$7:$H$60,7,0)</f>
        <v>6342941008.35</v>
      </c>
      <c r="H16" s="14">
        <f>VLOOKUP(B16,'[2]Brokers'!$B$9:$AC$69,28,0)</f>
        <v>0</v>
      </c>
      <c r="I16" s="14">
        <f>VLOOKUP(B16,'[1]Brokers'!$B$7:$M$60,12,0)</f>
        <v>200957640.76999998</v>
      </c>
      <c r="J16" s="14"/>
      <c r="K16" s="14">
        <f>VLOOKUP(B16,'[1]Brokers'!$B$7:$R$60,17,0)</f>
        <v>8000000</v>
      </c>
      <c r="L16" s="14">
        <f>VLOOKUP(B16,'[1]Brokers'!$B$7:$W$60,22,0)</f>
        <v>771710420</v>
      </c>
      <c r="M16" s="15">
        <f aca="true" t="shared" si="0" ref="M16:M47">G16+I16+J16+K16+H16+L16</f>
        <v>7323609069.120001</v>
      </c>
      <c r="N16" s="15">
        <f>+VLOOKUP(B16,'[3]Sheet1'!$B$16:$O$67,13,0)+M16</f>
        <v>1038806568986.4901</v>
      </c>
      <c r="O16" s="16">
        <f aca="true" t="shared" si="1" ref="O16:O47">N16/$N$69</f>
        <v>0.36727887042223517</v>
      </c>
    </row>
    <row r="17" spans="1:15" ht="15">
      <c r="A17" s="9">
        <f>+A16+1</f>
        <v>2</v>
      </c>
      <c r="B17" s="10" t="s">
        <v>21</v>
      </c>
      <c r="C17" s="11" t="s">
        <v>22</v>
      </c>
      <c r="D17" s="12" t="s">
        <v>18</v>
      </c>
      <c r="E17" s="13" t="s">
        <v>18</v>
      </c>
      <c r="F17" s="13" t="s">
        <v>18</v>
      </c>
      <c r="G17" s="14">
        <f>VLOOKUP(B17,'[1]Brokers'!$B$7:$H$60,7,0)</f>
        <v>6081418951.860001</v>
      </c>
      <c r="H17" s="14">
        <f>VLOOKUP(B17,'[2]Brokers'!$B$9:$AC$69,28,0)</f>
        <v>0</v>
      </c>
      <c r="I17" s="14">
        <f>VLOOKUP(B17,'[1]Brokers'!$B$7:$M$60,12,0)</f>
        <v>52502556.59</v>
      </c>
      <c r="J17" s="14"/>
      <c r="K17" s="14">
        <f>VLOOKUP(B17,'[1]Brokers'!$B$7:$R$60,17,0)</f>
        <v>100000</v>
      </c>
      <c r="L17" s="14">
        <f>VLOOKUP(B17,'[1]Brokers'!$B$7:$W$60,22,0)</f>
        <v>412831280</v>
      </c>
      <c r="M17" s="15">
        <f t="shared" si="0"/>
        <v>6546852788.450001</v>
      </c>
      <c r="N17" s="15">
        <f>+VLOOKUP(B17,'[3]Sheet1'!$B$16:$O$67,13,0)+M17</f>
        <v>538477845318.98004</v>
      </c>
      <c r="O17" s="16">
        <f t="shared" si="1"/>
        <v>0.19038340792271802</v>
      </c>
    </row>
    <row r="18" spans="1:15" ht="15">
      <c r="A18" s="9">
        <f aca="true" t="shared" si="2" ref="A18:A67">+A17+1</f>
        <v>3</v>
      </c>
      <c r="B18" s="10" t="s">
        <v>25</v>
      </c>
      <c r="C18" s="11" t="s">
        <v>26</v>
      </c>
      <c r="D18" s="12" t="s">
        <v>18</v>
      </c>
      <c r="E18" s="13"/>
      <c r="F18" s="13"/>
      <c r="G18" s="14">
        <f>VLOOKUP(B18,'[1]Brokers'!$B$7:$H$60,7,0)</f>
        <v>36345419.379999995</v>
      </c>
      <c r="H18" s="14">
        <f>VLOOKUP(B18,'[2]Brokers'!$B$9:$AC$69,28,0)</f>
        <v>0</v>
      </c>
      <c r="I18" s="14">
        <f>VLOOKUP(B18,'[1]Brokers'!$B$7:$M$60,12,0)</f>
        <v>0</v>
      </c>
      <c r="J18" s="14"/>
      <c r="K18" s="14">
        <f>VLOOKUP(B18,'[1]Brokers'!$B$7:$R$60,17,0)</f>
        <v>0</v>
      </c>
      <c r="L18" s="14">
        <f>VLOOKUP(B18,'[1]Brokers'!$B$7:$W$60,22,0)</f>
        <v>167640</v>
      </c>
      <c r="M18" s="15">
        <f t="shared" si="0"/>
        <v>36513059.379999995</v>
      </c>
      <c r="N18" s="15">
        <f>+VLOOKUP(B18,'[3]Sheet1'!$B$16:$O$67,13,0)+M18</f>
        <v>311294133184.13</v>
      </c>
      <c r="O18" s="16">
        <f t="shared" si="1"/>
        <v>0.11006068022508145</v>
      </c>
    </row>
    <row r="19" spans="1:15" ht="15">
      <c r="A19" s="9">
        <f t="shared" si="2"/>
        <v>4</v>
      </c>
      <c r="B19" s="10" t="s">
        <v>19</v>
      </c>
      <c r="C19" s="11" t="s">
        <v>20</v>
      </c>
      <c r="D19" s="12" t="s">
        <v>18</v>
      </c>
      <c r="E19" s="13" t="s">
        <v>18</v>
      </c>
      <c r="F19" s="13"/>
      <c r="G19" s="14">
        <f>VLOOKUP(B19,'[1]Brokers'!$B$7:$H$60,7,0)</f>
        <v>1543361810.13</v>
      </c>
      <c r="H19" s="14">
        <f>VLOOKUP(B19,'[2]Brokers'!$B$9:$AC$69,28,0)</f>
        <v>0</v>
      </c>
      <c r="I19" s="14">
        <f>VLOOKUP(B19,'[1]Brokers'!$B$7:$M$60,12,0)</f>
        <v>45729421.2</v>
      </c>
      <c r="J19" s="14"/>
      <c r="K19" s="14">
        <f>VLOOKUP(B19,'[1]Brokers'!$B$7:$R$60,17,0)</f>
        <v>3400000</v>
      </c>
      <c r="L19" s="14">
        <f>VLOOKUP(B19,'[1]Brokers'!$B$7:$W$60,22,0)</f>
        <v>148209000</v>
      </c>
      <c r="M19" s="15">
        <f t="shared" si="0"/>
        <v>1740700231.3300002</v>
      </c>
      <c r="N19" s="15">
        <f>+VLOOKUP(B19,'[3]Sheet1'!$B$16:$O$67,13,0)+M19</f>
        <v>268853500259.88998</v>
      </c>
      <c r="O19" s="16">
        <f t="shared" si="1"/>
        <v>0.095055434604015</v>
      </c>
    </row>
    <row r="20" spans="1:15" ht="15">
      <c r="A20" s="9">
        <f t="shared" si="2"/>
        <v>5</v>
      </c>
      <c r="B20" s="10" t="s">
        <v>23</v>
      </c>
      <c r="C20" s="11" t="s">
        <v>24</v>
      </c>
      <c r="D20" s="12" t="s">
        <v>18</v>
      </c>
      <c r="E20" s="13" t="s">
        <v>18</v>
      </c>
      <c r="F20" s="13" t="s">
        <v>18</v>
      </c>
      <c r="G20" s="14">
        <f>VLOOKUP(B20,'[1]Brokers'!$B$7:$H$60,7,0)</f>
        <v>16110836802.18</v>
      </c>
      <c r="H20" s="14">
        <f>VLOOKUP(B20,'[2]Brokers'!$B$9:$AC$69,28,0)</f>
        <v>0</v>
      </c>
      <c r="I20" s="14">
        <f>VLOOKUP(B20,'[1]Brokers'!$B$7:$M$60,12,0)</f>
        <v>24324870</v>
      </c>
      <c r="J20" s="14"/>
      <c r="K20" s="14">
        <f>VLOOKUP(B20,'[1]Brokers'!$B$7:$R$60,17,0)</f>
        <v>300000</v>
      </c>
      <c r="L20" s="14">
        <f>VLOOKUP(B20,'[1]Brokers'!$B$7:$W$60,22,0)</f>
        <v>377410980</v>
      </c>
      <c r="M20" s="15">
        <f t="shared" si="0"/>
        <v>16512872652.18</v>
      </c>
      <c r="N20" s="15">
        <f>+VLOOKUP(B20,'[3]Sheet1'!$B$16:$O$67,13,0)+M20</f>
        <v>233747857014.38998</v>
      </c>
      <c r="O20" s="16">
        <f t="shared" si="1"/>
        <v>0.08264353677665259</v>
      </c>
    </row>
    <row r="21" spans="1:15" ht="15">
      <c r="A21" s="9">
        <f t="shared" si="2"/>
        <v>6</v>
      </c>
      <c r="B21" s="10" t="s">
        <v>53</v>
      </c>
      <c r="C21" s="11" t="s">
        <v>54</v>
      </c>
      <c r="D21" s="12" t="s">
        <v>18</v>
      </c>
      <c r="E21" s="13"/>
      <c r="F21" s="13"/>
      <c r="G21" s="14">
        <f>VLOOKUP(B21,'[1]Brokers'!$B$7:$H$60,7,0)</f>
        <v>4254501924.67</v>
      </c>
      <c r="H21" s="14">
        <f>VLOOKUP(B21,'[2]Brokers'!$B$9:$AC$69,28,0)</f>
        <v>0</v>
      </c>
      <c r="I21" s="14">
        <f>VLOOKUP(B21,'[1]Brokers'!$B$7:$M$60,12,0)</f>
        <v>0</v>
      </c>
      <c r="J21" s="14"/>
      <c r="K21" s="14">
        <f>VLOOKUP(B21,'[1]Brokers'!$B$7:$R$60,17,0)</f>
        <v>2000000000</v>
      </c>
      <c r="L21" s="14">
        <f>VLOOKUP(B21,'[1]Brokers'!$B$7:$W$60,22,0)</f>
        <v>5842000</v>
      </c>
      <c r="M21" s="15">
        <f t="shared" si="0"/>
        <v>6260343924.67</v>
      </c>
      <c r="N21" s="15">
        <f>+VLOOKUP(B21,'[3]Sheet1'!$B$16:$O$67,13,0)+M21</f>
        <v>121009522455.07002</v>
      </c>
      <c r="O21" s="16">
        <f t="shared" si="1"/>
        <v>0.042783942693964835</v>
      </c>
    </row>
    <row r="22" spans="1:15" ht="15">
      <c r="A22" s="9">
        <f t="shared" si="2"/>
        <v>7</v>
      </c>
      <c r="B22" s="10" t="s">
        <v>63</v>
      </c>
      <c r="C22" s="11" t="s">
        <v>64</v>
      </c>
      <c r="D22" s="12" t="s">
        <v>18</v>
      </c>
      <c r="E22" s="13" t="s">
        <v>18</v>
      </c>
      <c r="F22" s="13"/>
      <c r="G22" s="14">
        <f>VLOOKUP(B22,'[1]Brokers'!$B$7:$H$60,7,0)</f>
        <v>106361080</v>
      </c>
      <c r="H22" s="14">
        <f>VLOOKUP(B22,'[2]Brokers'!$B$9:$AC$69,28,0)</f>
        <v>0</v>
      </c>
      <c r="I22" s="14">
        <f>VLOOKUP(B22,'[1]Brokers'!$B$7:$M$60,12,0)</f>
        <v>0</v>
      </c>
      <c r="J22" s="14"/>
      <c r="K22" s="14">
        <f>VLOOKUP(B22,'[1]Brokers'!$B$7:$R$60,17,0)</f>
        <v>0</v>
      </c>
      <c r="L22" s="14">
        <f>VLOOKUP(B22,'[1]Brokers'!$B$7:$W$60,22,0)</f>
        <v>57223106280</v>
      </c>
      <c r="M22" s="15">
        <f t="shared" si="0"/>
        <v>57329467360</v>
      </c>
      <c r="N22" s="15">
        <f>+VLOOKUP(B22,'[3]Sheet1'!$B$16:$O$67,13,0)+M22</f>
        <v>58255838509.97</v>
      </c>
      <c r="O22" s="16">
        <f t="shared" si="1"/>
        <v>0.020596845651753085</v>
      </c>
    </row>
    <row r="23" spans="1:15" ht="15">
      <c r="A23" s="9">
        <f t="shared" si="2"/>
        <v>8</v>
      </c>
      <c r="B23" s="10" t="s">
        <v>27</v>
      </c>
      <c r="C23" s="11" t="s">
        <v>28</v>
      </c>
      <c r="D23" s="12" t="s">
        <v>18</v>
      </c>
      <c r="E23" s="12" t="s">
        <v>18</v>
      </c>
      <c r="F23" s="12"/>
      <c r="G23" s="14">
        <f>VLOOKUP(B23,'[1]Brokers'!$B$7:$H$60,7,0)</f>
        <v>427527995.02</v>
      </c>
      <c r="H23" s="14">
        <f>VLOOKUP(B23,'[2]Brokers'!$B$9:$AC$69,28,0)</f>
        <v>0</v>
      </c>
      <c r="I23" s="14">
        <f>VLOOKUP(B23,'[1]Brokers'!$B$7:$M$60,12,0)</f>
        <v>200000</v>
      </c>
      <c r="J23" s="14"/>
      <c r="K23" s="14">
        <f>VLOOKUP(B23,'[1]Brokers'!$B$7:$R$60,17,0)</f>
        <v>1000000</v>
      </c>
      <c r="L23" s="14">
        <f>VLOOKUP(B23,'[1]Brokers'!$B$7:$W$60,22,0)</f>
        <v>0</v>
      </c>
      <c r="M23" s="15">
        <f t="shared" si="0"/>
        <v>428727995.02</v>
      </c>
      <c r="N23" s="15">
        <f>+VLOOKUP(B23,'[3]Sheet1'!$B$16:$O$67,13,0)+M23</f>
        <v>43604291558.409996</v>
      </c>
      <c r="O23" s="16">
        <f t="shared" si="1"/>
        <v>0.015416666997744894</v>
      </c>
    </row>
    <row r="24" spans="1:15" ht="15">
      <c r="A24" s="9">
        <f t="shared" si="2"/>
        <v>9</v>
      </c>
      <c r="B24" s="10" t="s">
        <v>41</v>
      </c>
      <c r="C24" s="11" t="s">
        <v>42</v>
      </c>
      <c r="D24" s="12" t="s">
        <v>18</v>
      </c>
      <c r="E24" s="13" t="s">
        <v>18</v>
      </c>
      <c r="F24" s="13" t="s">
        <v>18</v>
      </c>
      <c r="G24" s="14">
        <f>VLOOKUP(B24,'[1]Brokers'!$B$7:$H$60,7,0)</f>
        <v>4786714331.35</v>
      </c>
      <c r="H24" s="14">
        <f>VLOOKUP(B24,'[2]Brokers'!$B$9:$AC$69,28,0)</f>
        <v>0</v>
      </c>
      <c r="I24" s="14">
        <f>VLOOKUP(B24,'[1]Brokers'!$B$7:$M$60,12,0)</f>
        <v>33689791.52</v>
      </c>
      <c r="J24" s="14"/>
      <c r="K24" s="14">
        <f>VLOOKUP(B24,'[1]Brokers'!$B$7:$R$60,17,0)</f>
        <v>0</v>
      </c>
      <c r="L24" s="14">
        <f>VLOOKUP(B24,'[1]Brokers'!$B$7:$W$60,22,0)</f>
        <v>336501740</v>
      </c>
      <c r="M24" s="15">
        <f t="shared" si="0"/>
        <v>5156905862.870001</v>
      </c>
      <c r="N24" s="15">
        <f>+VLOOKUP(B24,'[3]Sheet1'!$B$16:$O$67,13,0)+M24</f>
        <v>37801677798.6</v>
      </c>
      <c r="O24" s="16">
        <f t="shared" si="1"/>
        <v>0.013365103703070301</v>
      </c>
    </row>
    <row r="25" spans="1:16" s="25" customFormat="1" ht="15">
      <c r="A25" s="9">
        <f t="shared" si="2"/>
        <v>10</v>
      </c>
      <c r="B25" s="10" t="s">
        <v>35</v>
      </c>
      <c r="C25" s="11" t="s">
        <v>36</v>
      </c>
      <c r="D25" s="12" t="s">
        <v>18</v>
      </c>
      <c r="E25" s="13" t="s">
        <v>18</v>
      </c>
      <c r="F25" s="13"/>
      <c r="G25" s="14">
        <f>VLOOKUP(B25,'[1]Brokers'!$B$7:$H$60,7,0)</f>
        <v>1490174539.77</v>
      </c>
      <c r="H25" s="14">
        <f>VLOOKUP(B25,'[2]Brokers'!$B$9:$AC$69,28,0)</f>
        <v>0</v>
      </c>
      <c r="I25" s="14">
        <f>VLOOKUP(B25,'[1]Brokers'!$B$7:$M$60,12,0)</f>
        <v>154900000</v>
      </c>
      <c r="J25" s="14"/>
      <c r="K25" s="14">
        <f>VLOOKUP(B25,'[1]Brokers'!$B$7:$R$60,17,0)</f>
        <v>2790900000</v>
      </c>
      <c r="L25" s="14">
        <f>VLOOKUP(B25,'[1]Brokers'!$B$7:$W$60,22,0)</f>
        <v>97934780</v>
      </c>
      <c r="M25" s="15">
        <f t="shared" si="0"/>
        <v>4533909319.77</v>
      </c>
      <c r="N25" s="15">
        <f>+VLOOKUP(B25,'[3]Sheet1'!$B$16:$O$67,13,0)+M25</f>
        <v>26431230049.74</v>
      </c>
      <c r="O25" s="16">
        <f t="shared" si="1"/>
        <v>0.009344985492352038</v>
      </c>
      <c r="P25" s="5"/>
    </row>
    <row r="26" spans="1:15" ht="15">
      <c r="A26" s="9">
        <f t="shared" si="2"/>
        <v>11</v>
      </c>
      <c r="B26" s="10" t="s">
        <v>33</v>
      </c>
      <c r="C26" s="11" t="s">
        <v>34</v>
      </c>
      <c r="D26" s="12" t="s">
        <v>18</v>
      </c>
      <c r="E26" s="13" t="s">
        <v>18</v>
      </c>
      <c r="F26" s="13" t="s">
        <v>18</v>
      </c>
      <c r="G26" s="14">
        <f>VLOOKUP(B26,'[1]Brokers'!$B$7:$H$60,7,0)</f>
        <v>757473306.9100001</v>
      </c>
      <c r="H26" s="14">
        <f>VLOOKUP(B26,'[2]Brokers'!$B$9:$AC$69,28,0)</f>
        <v>0</v>
      </c>
      <c r="I26" s="14">
        <f>VLOOKUP(B26,'[1]Brokers'!$B$7:$M$60,12,0)</f>
        <v>0</v>
      </c>
      <c r="J26" s="14"/>
      <c r="K26" s="14">
        <f>VLOOKUP(B26,'[1]Brokers'!$B$7:$R$60,17,0)</f>
        <v>0</v>
      </c>
      <c r="L26" s="14">
        <f>VLOOKUP(B26,'[1]Brokers'!$B$7:$W$60,22,0)</f>
        <v>87688420</v>
      </c>
      <c r="M26" s="15">
        <f t="shared" si="0"/>
        <v>845161726.9100001</v>
      </c>
      <c r="N26" s="15">
        <f>+VLOOKUP(B26,'[3]Sheet1'!$B$16:$O$67,13,0)+M26</f>
        <v>24355194308.26</v>
      </c>
      <c r="O26" s="16">
        <f t="shared" si="1"/>
        <v>0.008610985453412276</v>
      </c>
    </row>
    <row r="27" spans="1:15" ht="15">
      <c r="A27" s="9">
        <f t="shared" si="2"/>
        <v>12</v>
      </c>
      <c r="B27" s="10" t="s">
        <v>29</v>
      </c>
      <c r="C27" s="11" t="s">
        <v>30</v>
      </c>
      <c r="D27" s="12" t="s">
        <v>18</v>
      </c>
      <c r="E27" s="13" t="s">
        <v>18</v>
      </c>
      <c r="F27" s="13"/>
      <c r="G27" s="14">
        <f>VLOOKUP(B27,'[1]Brokers'!$B$7:$H$60,7,0)</f>
        <v>8162320</v>
      </c>
      <c r="H27" s="14">
        <f>VLOOKUP(B27,'[2]Brokers'!$B$9:$AC$69,28,0)</f>
        <v>0</v>
      </c>
      <c r="I27" s="14">
        <f>VLOOKUP(B27,'[1]Brokers'!$B$7:$M$60,12,0)</f>
        <v>0</v>
      </c>
      <c r="J27" s="14"/>
      <c r="K27" s="14">
        <f>VLOOKUP(B27,'[1]Brokers'!$B$7:$R$60,17,0)</f>
        <v>0</v>
      </c>
      <c r="L27" s="14">
        <f>VLOOKUP(B27,'[1]Brokers'!$B$7:$W$60,22,0)</f>
        <v>0</v>
      </c>
      <c r="M27" s="15">
        <f t="shared" si="0"/>
        <v>8162320</v>
      </c>
      <c r="N27" s="15">
        <f>+VLOOKUP(B27,'[3]Sheet1'!$B$16:$O$67,13,0)+M27</f>
        <v>23247091123.36</v>
      </c>
      <c r="O27" s="16">
        <f t="shared" si="1"/>
        <v>0.008219206176873408</v>
      </c>
    </row>
    <row r="28" spans="1:15" ht="15">
      <c r="A28" s="9">
        <f t="shared" si="2"/>
        <v>13</v>
      </c>
      <c r="B28" s="10" t="s">
        <v>31</v>
      </c>
      <c r="C28" s="11" t="s">
        <v>32</v>
      </c>
      <c r="D28" s="12" t="s">
        <v>18</v>
      </c>
      <c r="E28" s="13"/>
      <c r="F28" s="13" t="s">
        <v>18</v>
      </c>
      <c r="G28" s="14">
        <f>VLOOKUP(B28,'[1]Brokers'!$B$7:$H$60,7,0)</f>
        <v>103951348.80000001</v>
      </c>
      <c r="H28" s="14">
        <f>VLOOKUP(B28,'[2]Brokers'!$B$9:$AC$69,28,0)</f>
        <v>0</v>
      </c>
      <c r="I28" s="14">
        <f>VLOOKUP(B28,'[1]Brokers'!$B$7:$M$60,12,0)</f>
        <v>0</v>
      </c>
      <c r="J28" s="14"/>
      <c r="K28" s="14">
        <f>VLOOKUP(B28,'[1]Brokers'!$B$7:$R$60,17,0)</f>
        <v>0</v>
      </c>
      <c r="L28" s="14">
        <f>VLOOKUP(B28,'[1]Brokers'!$B$7:$W$60,22,0)</f>
        <v>843280</v>
      </c>
      <c r="M28" s="15">
        <f t="shared" si="0"/>
        <v>104794628.80000001</v>
      </c>
      <c r="N28" s="15">
        <f>+VLOOKUP(B28,'[3]Sheet1'!$B$16:$O$67,13,0)+M28</f>
        <v>21850581945.46</v>
      </c>
      <c r="O28" s="16">
        <f t="shared" si="1"/>
        <v>0.007725458516138248</v>
      </c>
    </row>
    <row r="29" spans="1:15" ht="15">
      <c r="A29" s="9">
        <f t="shared" si="2"/>
        <v>14</v>
      </c>
      <c r="B29" s="10" t="s">
        <v>37</v>
      </c>
      <c r="C29" s="11" t="s">
        <v>38</v>
      </c>
      <c r="D29" s="12" t="s">
        <v>18</v>
      </c>
      <c r="E29" s="12"/>
      <c r="F29" s="13"/>
      <c r="G29" s="14">
        <f>VLOOKUP(B29,'[1]Brokers'!$B$7:$H$60,7,0)</f>
        <v>428419315.9</v>
      </c>
      <c r="H29" s="14">
        <f>VLOOKUP(B29,'[2]Brokers'!$B$9:$AC$69,28,0)</f>
        <v>0</v>
      </c>
      <c r="I29" s="14">
        <f>VLOOKUP(B29,'[1]Brokers'!$B$7:$M$60,12,0)</f>
        <v>0</v>
      </c>
      <c r="J29" s="14"/>
      <c r="K29" s="14">
        <f>VLOOKUP(B29,'[1]Brokers'!$B$7:$R$60,17,0)</f>
        <v>0</v>
      </c>
      <c r="L29" s="14">
        <f>VLOOKUP(B29,'[1]Brokers'!$B$7:$W$60,22,0)</f>
        <v>346069920</v>
      </c>
      <c r="M29" s="15">
        <f t="shared" si="0"/>
        <v>774489235.9</v>
      </c>
      <c r="N29" s="15">
        <f>+VLOOKUP(B29,'[3]Sheet1'!$B$16:$O$67,13,0)+M29</f>
        <v>16866602854.759998</v>
      </c>
      <c r="O29" s="16">
        <f t="shared" si="1"/>
        <v>0.0059633304498647845</v>
      </c>
    </row>
    <row r="30" spans="1:15" ht="15">
      <c r="A30" s="9">
        <f t="shared" si="2"/>
        <v>15</v>
      </c>
      <c r="B30" s="10" t="s">
        <v>47</v>
      </c>
      <c r="C30" s="11" t="s">
        <v>48</v>
      </c>
      <c r="D30" s="12" t="s">
        <v>18</v>
      </c>
      <c r="E30" s="13"/>
      <c r="F30" s="13"/>
      <c r="G30" s="14">
        <f>VLOOKUP(B30,'[1]Brokers'!$B$7:$H$60,7,0)</f>
        <v>2515217387.05</v>
      </c>
      <c r="H30" s="14">
        <f>VLOOKUP(B30,'[2]Brokers'!$B$9:$AC$69,28,0)</f>
        <v>0</v>
      </c>
      <c r="I30" s="14">
        <f>VLOOKUP(B30,'[1]Brokers'!$B$7:$M$60,12,0)</f>
        <v>0</v>
      </c>
      <c r="J30" s="14"/>
      <c r="K30" s="14">
        <f>VLOOKUP(B30,'[1]Brokers'!$B$7:$R$60,17,0)</f>
        <v>0</v>
      </c>
      <c r="L30" s="14">
        <f>VLOOKUP(B30,'[1]Brokers'!$B$7:$W$60,22,0)</f>
        <v>3322309840</v>
      </c>
      <c r="M30" s="15">
        <f t="shared" si="0"/>
        <v>5837527227.05</v>
      </c>
      <c r="N30" s="15">
        <f>+VLOOKUP(B30,'[3]Sheet1'!$B$16:$O$67,13,0)+M30</f>
        <v>16339794440.52</v>
      </c>
      <c r="O30" s="16">
        <f t="shared" si="1"/>
        <v>0.005777072868244205</v>
      </c>
    </row>
    <row r="31" spans="1:15" ht="15">
      <c r="A31" s="9">
        <f t="shared" si="2"/>
        <v>16</v>
      </c>
      <c r="B31" s="10" t="s">
        <v>39</v>
      </c>
      <c r="C31" s="11" t="s">
        <v>40</v>
      </c>
      <c r="D31" s="12" t="s">
        <v>18</v>
      </c>
      <c r="E31" s="13"/>
      <c r="F31" s="13" t="s">
        <v>18</v>
      </c>
      <c r="G31" s="14">
        <f>VLOOKUP(B31,'[1]Brokers'!$B$7:$H$60,7,0)</f>
        <v>468343737.5</v>
      </c>
      <c r="H31" s="14">
        <f>VLOOKUP(B31,'[2]Brokers'!$B$9:$AC$69,28,0)</f>
        <v>0</v>
      </c>
      <c r="I31" s="14">
        <f>VLOOKUP(B31,'[1]Brokers'!$B$7:$M$60,12,0)</f>
        <v>6289598.4</v>
      </c>
      <c r="J31" s="14"/>
      <c r="K31" s="14">
        <f>VLOOKUP(B31,'[1]Brokers'!$B$7:$R$60,17,0)</f>
        <v>0</v>
      </c>
      <c r="L31" s="14">
        <f>VLOOKUP(B31,'[1]Brokers'!$B$7:$W$60,22,0)</f>
        <v>26700480</v>
      </c>
      <c r="M31" s="15">
        <f t="shared" si="0"/>
        <v>501333815.9</v>
      </c>
      <c r="N31" s="15">
        <f>+VLOOKUP(B31,'[3]Sheet1'!$B$16:$O$67,13,0)+M31</f>
        <v>11013115342.840002</v>
      </c>
      <c r="O31" s="16">
        <f t="shared" si="1"/>
        <v>0.0038937803087772615</v>
      </c>
    </row>
    <row r="32" spans="1:15" ht="15">
      <c r="A32" s="9">
        <f t="shared" si="2"/>
        <v>17</v>
      </c>
      <c r="B32" s="10" t="s">
        <v>43</v>
      </c>
      <c r="C32" s="11" t="s">
        <v>44</v>
      </c>
      <c r="D32" s="12" t="s">
        <v>18</v>
      </c>
      <c r="E32" s="13" t="s">
        <v>18</v>
      </c>
      <c r="F32" s="13" t="s">
        <v>18</v>
      </c>
      <c r="G32" s="14">
        <f>VLOOKUP(B32,'[1]Brokers'!$B$7:$H$60,7,0)</f>
        <v>217026802.95</v>
      </c>
      <c r="H32" s="14">
        <f>VLOOKUP(B32,'[2]Brokers'!$B$9:$AC$69,28,0)</f>
        <v>0</v>
      </c>
      <c r="I32" s="14">
        <f>VLOOKUP(B32,'[1]Brokers'!$B$7:$M$60,12,0)</f>
        <v>2812170.27</v>
      </c>
      <c r="J32" s="14"/>
      <c r="K32" s="14">
        <f>VLOOKUP(B32,'[1]Brokers'!$B$7:$R$60,17,0)</f>
        <v>0</v>
      </c>
      <c r="L32" s="14">
        <f>VLOOKUP(B32,'[1]Brokers'!$B$7:$W$60,22,0)</f>
        <v>61114940</v>
      </c>
      <c r="M32" s="15">
        <f t="shared" si="0"/>
        <v>280953913.22</v>
      </c>
      <c r="N32" s="15">
        <f>+VLOOKUP(B32,'[3]Sheet1'!$B$16:$O$67,13,0)+M32</f>
        <v>6218709704.720001</v>
      </c>
      <c r="O32" s="16">
        <f t="shared" si="1"/>
        <v>0.002198677544041462</v>
      </c>
    </row>
    <row r="33" spans="1:15" ht="15">
      <c r="A33" s="9">
        <f t="shared" si="2"/>
        <v>18</v>
      </c>
      <c r="B33" s="10" t="s">
        <v>45</v>
      </c>
      <c r="C33" s="11" t="s">
        <v>46</v>
      </c>
      <c r="D33" s="12" t="s">
        <v>18</v>
      </c>
      <c r="E33" s="13"/>
      <c r="F33" s="12" t="s">
        <v>18</v>
      </c>
      <c r="G33" s="14">
        <f>VLOOKUP(B33,'[1]Brokers'!$B$7:$H$60,7,0)</f>
        <v>108065981.9</v>
      </c>
      <c r="H33" s="14">
        <f>VLOOKUP(B33,'[2]Brokers'!$B$9:$AC$69,28,0)</f>
        <v>0</v>
      </c>
      <c r="I33" s="14">
        <f>VLOOKUP(B33,'[1]Brokers'!$B$7:$M$60,12,0)</f>
        <v>5600000</v>
      </c>
      <c r="J33" s="14"/>
      <c r="K33" s="14">
        <f>VLOOKUP(B33,'[1]Brokers'!$B$7:$R$60,17,0)</f>
        <v>176300000</v>
      </c>
      <c r="L33" s="14">
        <f>VLOOKUP(B33,'[1]Brokers'!$B$7:$W$60,22,0)</f>
        <v>0</v>
      </c>
      <c r="M33" s="15">
        <f t="shared" si="0"/>
        <v>289965981.9</v>
      </c>
      <c r="N33" s="15">
        <f>+VLOOKUP(B33,'[3]Sheet1'!$B$16:$O$67,13,0)+M33</f>
        <v>4899787082.67</v>
      </c>
      <c r="O33" s="16">
        <f t="shared" si="1"/>
        <v>0.0017323612679772153</v>
      </c>
    </row>
    <row r="34" spans="1:15" ht="15">
      <c r="A34" s="9">
        <f t="shared" si="2"/>
        <v>19</v>
      </c>
      <c r="B34" s="10" t="s">
        <v>51</v>
      </c>
      <c r="C34" s="11" t="s">
        <v>52</v>
      </c>
      <c r="D34" s="12" t="s">
        <v>18</v>
      </c>
      <c r="E34" s="13" t="s">
        <v>18</v>
      </c>
      <c r="F34" s="13" t="s">
        <v>18</v>
      </c>
      <c r="G34" s="14">
        <f>VLOOKUP(B34,'[1]Brokers'!$B$7:$H$60,7,0)</f>
        <v>180314708.36</v>
      </c>
      <c r="H34" s="14">
        <f>VLOOKUP(B34,'[2]Brokers'!$B$9:$AC$69,28,0)</f>
        <v>0</v>
      </c>
      <c r="I34" s="14">
        <f>VLOOKUP(B34,'[1]Brokers'!$B$7:$M$60,12,0)</f>
        <v>47758414.44</v>
      </c>
      <c r="J34" s="14"/>
      <c r="K34" s="14">
        <f>VLOOKUP(B34,'[1]Brokers'!$B$7:$R$60,17,0)</f>
        <v>0</v>
      </c>
      <c r="L34" s="14">
        <f>VLOOKUP(B34,'[1]Brokers'!$B$7:$W$60,22,0)</f>
        <v>7917180</v>
      </c>
      <c r="M34" s="15">
        <f t="shared" si="0"/>
        <v>235990302.8</v>
      </c>
      <c r="N34" s="15">
        <f>+VLOOKUP(B34,'[3]Sheet1'!$B$16:$O$67,13,0)+M34</f>
        <v>3411830075.02</v>
      </c>
      <c r="O34" s="16">
        <f t="shared" si="1"/>
        <v>0.0012062814516551755</v>
      </c>
    </row>
    <row r="35" spans="1:15" ht="15">
      <c r="A35" s="9">
        <f t="shared" si="2"/>
        <v>20</v>
      </c>
      <c r="B35" s="10" t="s">
        <v>49</v>
      </c>
      <c r="C35" s="11" t="s">
        <v>50</v>
      </c>
      <c r="D35" s="12" t="s">
        <v>18</v>
      </c>
      <c r="E35" s="13" t="s">
        <v>18</v>
      </c>
      <c r="F35" s="13"/>
      <c r="G35" s="14">
        <f>VLOOKUP(B35,'[1]Brokers'!$B$7:$H$60,7,0)</f>
        <v>188006561.01</v>
      </c>
      <c r="H35" s="14">
        <f>VLOOKUP(B35,'[2]Brokers'!$B$9:$AC$69,28,0)</f>
        <v>0</v>
      </c>
      <c r="I35" s="14">
        <f>VLOOKUP(B35,'[1]Brokers'!$B$7:$M$60,12,0)</f>
        <v>0</v>
      </c>
      <c r="J35" s="14"/>
      <c r="K35" s="14">
        <f>VLOOKUP(B35,'[1]Brokers'!$B$7:$R$60,17,0)</f>
        <v>0</v>
      </c>
      <c r="L35" s="14">
        <f>VLOOKUP(B35,'[1]Brokers'!$B$7:$W$60,22,0)</f>
        <v>36009580</v>
      </c>
      <c r="M35" s="15">
        <f t="shared" si="0"/>
        <v>224016141.01</v>
      </c>
      <c r="N35" s="15">
        <f>+VLOOKUP(B35,'[3]Sheet1'!$B$16:$O$67,13,0)+M35</f>
        <v>2911241785.5299997</v>
      </c>
      <c r="O35" s="16">
        <f t="shared" si="1"/>
        <v>0.0010292942174582793</v>
      </c>
    </row>
    <row r="36" spans="1:15" ht="15">
      <c r="A36" s="9">
        <f t="shared" si="2"/>
        <v>21</v>
      </c>
      <c r="B36" s="10" t="s">
        <v>109</v>
      </c>
      <c r="C36" s="11" t="s">
        <v>110</v>
      </c>
      <c r="D36" s="12" t="s">
        <v>18</v>
      </c>
      <c r="E36" s="13"/>
      <c r="F36" s="13"/>
      <c r="G36" s="14">
        <f>VLOOKUP(B36,'[1]Brokers'!$B$7:$H$60,7,0)</f>
        <v>1824609854.4</v>
      </c>
      <c r="H36" s="14">
        <f>VLOOKUP(B36,'[2]Brokers'!$B$9:$AC$69,28,0)</f>
        <v>0</v>
      </c>
      <c r="I36" s="14">
        <f>VLOOKUP(B36,'[1]Brokers'!$B$7:$M$60,12,0)</f>
        <v>0</v>
      </c>
      <c r="J36" s="14"/>
      <c r="K36" s="14">
        <f>VLOOKUP(B36,'[1]Brokers'!$B$7:$R$60,17,0)</f>
        <v>0</v>
      </c>
      <c r="L36" s="14">
        <f>VLOOKUP(B36,'[1]Brokers'!$B$7:$W$60,22,0)</f>
        <v>0</v>
      </c>
      <c r="M36" s="15">
        <f t="shared" si="0"/>
        <v>1824609854.4</v>
      </c>
      <c r="N36" s="15">
        <f>+VLOOKUP(B36,'[3]Sheet1'!$B$16:$O$67,13,0)+M36</f>
        <v>2655437987.25</v>
      </c>
      <c r="O36" s="16">
        <f t="shared" si="1"/>
        <v>0.0009388526156366244</v>
      </c>
    </row>
    <row r="37" spans="1:15" ht="15">
      <c r="A37" s="9">
        <f t="shared" si="2"/>
        <v>22</v>
      </c>
      <c r="B37" s="10" t="s">
        <v>55</v>
      </c>
      <c r="C37" s="11" t="s">
        <v>56</v>
      </c>
      <c r="D37" s="12" t="s">
        <v>18</v>
      </c>
      <c r="E37" s="13" t="s">
        <v>18</v>
      </c>
      <c r="F37" s="13" t="s">
        <v>18</v>
      </c>
      <c r="G37" s="14">
        <f>VLOOKUP(B37,'[1]Brokers'!$B$7:$H$60,7,0)</f>
        <v>265805828.81</v>
      </c>
      <c r="H37" s="14">
        <f>VLOOKUP(B37,'[2]Brokers'!$B$9:$AC$69,28,0)</f>
        <v>0</v>
      </c>
      <c r="I37" s="14">
        <f>VLOOKUP(B37,'[1]Brokers'!$B$7:$M$60,12,0)</f>
        <v>0</v>
      </c>
      <c r="J37" s="14"/>
      <c r="K37" s="14">
        <f>VLOOKUP(B37,'[1]Brokers'!$B$7:$R$60,17,0)</f>
        <v>0</v>
      </c>
      <c r="L37" s="14">
        <f>VLOOKUP(B37,'[1]Brokers'!$B$7:$W$60,22,0)</f>
        <v>2545080</v>
      </c>
      <c r="M37" s="15">
        <f t="shared" si="0"/>
        <v>268350908.81</v>
      </c>
      <c r="N37" s="15">
        <f>+VLOOKUP(B37,'[3]Sheet1'!$B$16:$O$67,13,0)+M37</f>
        <v>2623743379.08</v>
      </c>
      <c r="O37" s="16">
        <f t="shared" si="1"/>
        <v>0.0009276467181820961</v>
      </c>
    </row>
    <row r="38" spans="1:15" ht="15">
      <c r="A38" s="9">
        <f t="shared" si="2"/>
        <v>23</v>
      </c>
      <c r="B38" s="10" t="s">
        <v>59</v>
      </c>
      <c r="C38" s="11" t="s">
        <v>60</v>
      </c>
      <c r="D38" s="12" t="s">
        <v>18</v>
      </c>
      <c r="E38" s="13"/>
      <c r="F38" s="13"/>
      <c r="G38" s="14">
        <f>VLOOKUP(B38,'[1]Brokers'!$B$7:$H$60,7,0)</f>
        <v>188509007.54999998</v>
      </c>
      <c r="H38" s="14">
        <f>VLOOKUP(B38,'[2]Brokers'!$B$9:$AC$69,28,0)</f>
        <v>0</v>
      </c>
      <c r="I38" s="14">
        <f>VLOOKUP(B38,'[1]Brokers'!$B$7:$M$60,12,0)</f>
        <v>0</v>
      </c>
      <c r="J38" s="14"/>
      <c r="K38" s="14">
        <f>VLOOKUP(B38,'[1]Brokers'!$B$7:$R$60,17,0)</f>
        <v>20000000</v>
      </c>
      <c r="L38" s="14">
        <f>VLOOKUP(B38,'[1]Brokers'!$B$7:$W$60,22,0)</f>
        <v>6057900</v>
      </c>
      <c r="M38" s="15">
        <f t="shared" si="0"/>
        <v>214566907.54999998</v>
      </c>
      <c r="N38" s="15">
        <f>+VLOOKUP(B38,'[3]Sheet1'!$B$16:$O$67,13,0)+M38</f>
        <v>1727174707.21</v>
      </c>
      <c r="O38" s="16">
        <f t="shared" si="1"/>
        <v>0.0006106572623090464</v>
      </c>
    </row>
    <row r="39" spans="1:16" ht="15">
      <c r="A39" s="9">
        <f t="shared" si="2"/>
        <v>24</v>
      </c>
      <c r="B39" s="10" t="s">
        <v>57</v>
      </c>
      <c r="C39" s="11" t="s">
        <v>58</v>
      </c>
      <c r="D39" s="12" t="s">
        <v>18</v>
      </c>
      <c r="E39" s="13"/>
      <c r="F39" s="13"/>
      <c r="G39" s="14">
        <f>VLOOKUP(B39,'[1]Brokers'!$B$7:$H$60,7,0)</f>
        <v>48511145.699999996</v>
      </c>
      <c r="H39" s="14">
        <f>VLOOKUP(B39,'[2]Brokers'!$B$9:$AC$69,28,0)</f>
        <v>0</v>
      </c>
      <c r="I39" s="14">
        <f>VLOOKUP(B39,'[1]Brokers'!$B$7:$M$60,12,0)</f>
        <v>585000</v>
      </c>
      <c r="J39" s="14"/>
      <c r="K39" s="14">
        <f>VLOOKUP(B39,'[1]Brokers'!$B$7:$R$60,17,0)</f>
        <v>0</v>
      </c>
      <c r="L39" s="14">
        <f>VLOOKUP(B39,'[1]Brokers'!$B$7:$W$60,22,0)</f>
        <v>42031920</v>
      </c>
      <c r="M39" s="15">
        <f t="shared" si="0"/>
        <v>91128065.69999999</v>
      </c>
      <c r="N39" s="15">
        <f>+VLOOKUP(B39,'[3]Sheet1'!$B$16:$O$67,13,0)+M39</f>
        <v>1703913968.7</v>
      </c>
      <c r="O39" s="16">
        <f t="shared" si="1"/>
        <v>0.0006024332309829113</v>
      </c>
      <c r="P39" s="1"/>
    </row>
    <row r="40" spans="1:15" ht="15">
      <c r="A40" s="9">
        <f t="shared" si="2"/>
        <v>25</v>
      </c>
      <c r="B40" s="10" t="s">
        <v>67</v>
      </c>
      <c r="C40" s="11" t="s">
        <v>68</v>
      </c>
      <c r="D40" s="12" t="s">
        <v>18</v>
      </c>
      <c r="E40" s="13"/>
      <c r="F40" s="13"/>
      <c r="G40" s="14">
        <f>VLOOKUP(B40,'[1]Brokers'!$B$7:$H$60,7,0)</f>
        <v>54267030.739999995</v>
      </c>
      <c r="H40" s="14">
        <f>VLOOKUP(B40,'[2]Brokers'!$B$9:$AC$69,28,0)</f>
        <v>0</v>
      </c>
      <c r="I40" s="14">
        <f>VLOOKUP(B40,'[1]Brokers'!$B$7:$M$60,12,0)</f>
        <v>52067782.6</v>
      </c>
      <c r="J40" s="14"/>
      <c r="K40" s="14">
        <f>VLOOKUP(B40,'[1]Brokers'!$B$7:$R$60,17,0)</f>
        <v>0</v>
      </c>
      <c r="L40" s="14">
        <f>VLOOKUP(B40,'[1]Brokers'!$B$7:$W$60,22,0)</f>
        <v>2108200</v>
      </c>
      <c r="M40" s="15">
        <f t="shared" si="0"/>
        <v>108443013.34</v>
      </c>
      <c r="N40" s="15">
        <f>+VLOOKUP(B40,'[3]Sheet1'!$B$16:$O$67,13,0)+M40</f>
        <v>1295356566.1599998</v>
      </c>
      <c r="O40" s="16">
        <f t="shared" si="1"/>
        <v>0.0004579842971896507</v>
      </c>
    </row>
    <row r="41" spans="1:15" ht="15">
      <c r="A41" s="9">
        <f t="shared" si="2"/>
        <v>26</v>
      </c>
      <c r="B41" s="10" t="s">
        <v>61</v>
      </c>
      <c r="C41" s="11" t="s">
        <v>62</v>
      </c>
      <c r="D41" s="12" t="s">
        <v>18</v>
      </c>
      <c r="E41" s="13"/>
      <c r="F41" s="13"/>
      <c r="G41" s="14">
        <f>VLOOKUP(B41,'[1]Brokers'!$B$7:$H$60,7,0)</f>
        <v>27435991.5</v>
      </c>
      <c r="H41" s="14">
        <f>VLOOKUP(B41,'[2]Brokers'!$B$9:$AC$69,28,0)</f>
        <v>0</v>
      </c>
      <c r="I41" s="14">
        <f>VLOOKUP(B41,'[1]Brokers'!$B$7:$M$60,12,0)</f>
        <v>479500</v>
      </c>
      <c r="J41" s="14"/>
      <c r="K41" s="14">
        <f>VLOOKUP(B41,'[1]Brokers'!$B$7:$R$60,17,0)</f>
        <v>0</v>
      </c>
      <c r="L41" s="14">
        <f>VLOOKUP(B41,'[1]Brokers'!$B$7:$W$60,22,0)</f>
        <v>33459420</v>
      </c>
      <c r="M41" s="15">
        <f t="shared" si="0"/>
        <v>61374911.5</v>
      </c>
      <c r="N41" s="15">
        <f>+VLOOKUP(B41,'[3]Sheet1'!$B$16:$O$67,13,0)+M41</f>
        <v>1138792968.0400002</v>
      </c>
      <c r="O41" s="16">
        <f t="shared" si="1"/>
        <v>0.0004026299095842118</v>
      </c>
    </row>
    <row r="42" spans="1:15" ht="15">
      <c r="A42" s="9">
        <f t="shared" si="2"/>
        <v>27</v>
      </c>
      <c r="B42" s="10" t="s">
        <v>65</v>
      </c>
      <c r="C42" s="11" t="s">
        <v>66</v>
      </c>
      <c r="D42" s="12" t="s">
        <v>18</v>
      </c>
      <c r="E42" s="13"/>
      <c r="F42" s="13"/>
      <c r="G42" s="14">
        <f>VLOOKUP(B42,'[1]Brokers'!$B$7:$H$60,7,0)</f>
        <v>52476352.59</v>
      </c>
      <c r="H42" s="14">
        <f>VLOOKUP(B42,'[2]Brokers'!$B$9:$AC$69,28,0)</f>
        <v>0</v>
      </c>
      <c r="I42" s="14">
        <f>VLOOKUP(B42,'[1]Brokers'!$B$7:$M$60,12,0)</f>
        <v>0</v>
      </c>
      <c r="J42" s="14"/>
      <c r="K42" s="14">
        <f>VLOOKUP(B42,'[1]Brokers'!$B$7:$R$60,17,0)</f>
        <v>0</v>
      </c>
      <c r="L42" s="14">
        <f>VLOOKUP(B42,'[1]Brokers'!$B$7:$W$60,22,0)</f>
        <v>2661920</v>
      </c>
      <c r="M42" s="15">
        <f t="shared" si="0"/>
        <v>55138272.59</v>
      </c>
      <c r="N42" s="15">
        <f>+VLOOKUP(B42,'[3]Sheet1'!$B$16:$O$67,13,0)+M42</f>
        <v>819345496.5600001</v>
      </c>
      <c r="O42" s="16">
        <f t="shared" si="1"/>
        <v>0.0002896865474731281</v>
      </c>
    </row>
    <row r="43" spans="1:15" ht="15">
      <c r="A43" s="9">
        <f t="shared" si="2"/>
        <v>28</v>
      </c>
      <c r="B43" s="10" t="s">
        <v>103</v>
      </c>
      <c r="C43" s="11" t="s">
        <v>104</v>
      </c>
      <c r="D43" s="12" t="s">
        <v>18</v>
      </c>
      <c r="E43" s="13"/>
      <c r="F43" s="13"/>
      <c r="G43" s="14">
        <f>VLOOKUP(B43,'[1]Brokers'!$B$7:$H$60,7,0)</f>
        <v>0</v>
      </c>
      <c r="H43" s="14">
        <f>VLOOKUP(B43,'[2]Brokers'!$B$9:$AC$69,28,0)</f>
        <v>0</v>
      </c>
      <c r="I43" s="14">
        <f>VLOOKUP(B43,'[1]Brokers'!$B$7:$M$60,12,0)</f>
        <v>0</v>
      </c>
      <c r="J43" s="14"/>
      <c r="K43" s="14">
        <f>VLOOKUP(B43,'[1]Brokers'!$B$7:$R$60,17,0)</f>
        <v>0</v>
      </c>
      <c r="L43" s="14">
        <f>VLOOKUP(B43,'[1]Brokers'!$B$7:$W$60,22,0)</f>
        <v>0</v>
      </c>
      <c r="M43" s="15">
        <f t="shared" si="0"/>
        <v>0</v>
      </c>
      <c r="N43" s="15">
        <f>+VLOOKUP(B43,'[3]Sheet1'!$B$16:$O$67,13,0)+M43</f>
        <v>630239000</v>
      </c>
      <c r="O43" s="16">
        <f t="shared" si="1"/>
        <v>0.00022282634219561757</v>
      </c>
    </row>
    <row r="44" spans="1:15" ht="15">
      <c r="A44" s="9">
        <f t="shared" si="2"/>
        <v>29</v>
      </c>
      <c r="B44" s="10" t="s">
        <v>93</v>
      </c>
      <c r="C44" s="11" t="s">
        <v>94</v>
      </c>
      <c r="D44" s="12" t="s">
        <v>18</v>
      </c>
      <c r="E44" s="13"/>
      <c r="F44" s="13"/>
      <c r="G44" s="14">
        <f>VLOOKUP(B44,'[1]Brokers'!$B$7:$H$60,7,0)</f>
        <v>27552318.5</v>
      </c>
      <c r="H44" s="14">
        <f>VLOOKUP(B44,'[2]Brokers'!$B$9:$AC$69,28,0)</f>
        <v>0</v>
      </c>
      <c r="I44" s="14">
        <f>VLOOKUP(B44,'[1]Brokers'!$B$7:$M$60,12,0)</f>
        <v>0</v>
      </c>
      <c r="J44" s="14"/>
      <c r="K44" s="14">
        <f>VLOOKUP(B44,'[1]Brokers'!$B$7:$R$60,17,0)</f>
        <v>0</v>
      </c>
      <c r="L44" s="14">
        <f>VLOOKUP(B44,'[1]Brokers'!$B$7:$W$60,22,0)</f>
        <v>112219740</v>
      </c>
      <c r="M44" s="15">
        <f t="shared" si="0"/>
        <v>139772058.5</v>
      </c>
      <c r="N44" s="15">
        <f>+VLOOKUP(B44,'[3]Sheet1'!$B$16:$O$67,13,0)+M44</f>
        <v>547595150.94</v>
      </c>
      <c r="O44" s="16">
        <f t="shared" si="1"/>
        <v>0.0001936069086299282</v>
      </c>
    </row>
    <row r="45" spans="1:15" ht="15">
      <c r="A45" s="9">
        <f t="shared" si="2"/>
        <v>30</v>
      </c>
      <c r="B45" s="10" t="s">
        <v>71</v>
      </c>
      <c r="C45" s="11" t="s">
        <v>72</v>
      </c>
      <c r="D45" s="12" t="s">
        <v>18</v>
      </c>
      <c r="E45" s="13"/>
      <c r="F45" s="13"/>
      <c r="G45" s="14">
        <f>VLOOKUP(B45,'[1]Brokers'!$B$7:$H$60,7,0)</f>
        <v>3262104</v>
      </c>
      <c r="H45" s="14">
        <f>VLOOKUP(B45,'[2]Brokers'!$B$9:$AC$69,28,0)</f>
        <v>0</v>
      </c>
      <c r="I45" s="14">
        <f>VLOOKUP(B45,'[1]Brokers'!$B$7:$M$60,12,0)</f>
        <v>1974502.53</v>
      </c>
      <c r="J45" s="14"/>
      <c r="K45" s="14">
        <f>VLOOKUP(B45,'[1]Brokers'!$B$7:$R$60,17,0)</f>
        <v>0</v>
      </c>
      <c r="L45" s="14">
        <f>VLOOKUP(B45,'[1]Brokers'!$B$7:$W$60,22,0)</f>
        <v>23903940</v>
      </c>
      <c r="M45" s="15">
        <f t="shared" si="0"/>
        <v>29140546.53</v>
      </c>
      <c r="N45" s="15">
        <f>+VLOOKUP(B45,'[3]Sheet1'!$B$16:$O$67,13,0)+M45</f>
        <v>511071554.76</v>
      </c>
      <c r="O45" s="16">
        <f t="shared" si="1"/>
        <v>0.0001806936815198648</v>
      </c>
    </row>
    <row r="46" spans="1:15" ht="15">
      <c r="A46" s="9">
        <f t="shared" si="2"/>
        <v>31</v>
      </c>
      <c r="B46" s="10" t="s">
        <v>77</v>
      </c>
      <c r="C46" s="11" t="s">
        <v>78</v>
      </c>
      <c r="D46" s="12" t="s">
        <v>18</v>
      </c>
      <c r="E46" s="13"/>
      <c r="F46" s="13"/>
      <c r="G46" s="14">
        <f>VLOOKUP(B46,'[1]Brokers'!$B$7:$H$60,7,0)</f>
        <v>0</v>
      </c>
      <c r="H46" s="14">
        <f>VLOOKUP(B46,'[2]Brokers'!$B$9:$AC$69,28,0)</f>
        <v>0</v>
      </c>
      <c r="I46" s="14">
        <f>VLOOKUP(B46,'[1]Brokers'!$B$7:$M$60,12,0)</f>
        <v>0</v>
      </c>
      <c r="J46" s="14"/>
      <c r="K46" s="14">
        <f>VLOOKUP(B46,'[1]Brokers'!$B$7:$R$60,17,0)</f>
        <v>0</v>
      </c>
      <c r="L46" s="14">
        <f>VLOOKUP(B46,'[1]Brokers'!$B$7:$W$60,22,0)</f>
        <v>0</v>
      </c>
      <c r="M46" s="15">
        <f t="shared" si="0"/>
        <v>0</v>
      </c>
      <c r="N46" s="15">
        <f>+VLOOKUP(B46,'[3]Sheet1'!$B$16:$O$67,13,0)+M46</f>
        <v>489129753.64000005</v>
      </c>
      <c r="O46" s="16">
        <f t="shared" si="1"/>
        <v>0.00017293597169112793</v>
      </c>
    </row>
    <row r="47" spans="1:15" ht="15">
      <c r="A47" s="9">
        <f t="shared" si="2"/>
        <v>32</v>
      </c>
      <c r="B47" s="10" t="s">
        <v>75</v>
      </c>
      <c r="C47" s="11" t="s">
        <v>76</v>
      </c>
      <c r="D47" s="12" t="s">
        <v>18</v>
      </c>
      <c r="E47" s="13"/>
      <c r="F47" s="13"/>
      <c r="G47" s="14">
        <f>VLOOKUP(B47,'[1]Brokers'!$B$7:$H$60,7,0)</f>
        <v>9711404.1</v>
      </c>
      <c r="H47" s="14">
        <f>VLOOKUP(B47,'[2]Brokers'!$B$9:$AC$69,28,0)</f>
        <v>0</v>
      </c>
      <c r="I47" s="14">
        <f>VLOOKUP(B47,'[1]Brokers'!$B$7:$M$60,12,0)</f>
        <v>0</v>
      </c>
      <c r="J47" s="14"/>
      <c r="K47" s="14">
        <f>VLOOKUP(B47,'[1]Brokers'!$B$7:$R$60,17,0)</f>
        <v>0</v>
      </c>
      <c r="L47" s="14">
        <f>VLOOKUP(B47,'[1]Brokers'!$B$7:$W$60,22,0)</f>
        <v>0</v>
      </c>
      <c r="M47" s="15">
        <f t="shared" si="0"/>
        <v>9711404.1</v>
      </c>
      <c r="N47" s="15">
        <f>+VLOOKUP(B47,'[3]Sheet1'!$B$16:$O$67,13,0)+M47</f>
        <v>489035994.72999996</v>
      </c>
      <c r="O47" s="16">
        <f t="shared" si="1"/>
        <v>0.00017290282243352317</v>
      </c>
    </row>
    <row r="48" spans="1:15" ht="15">
      <c r="A48" s="9">
        <f t="shared" si="2"/>
        <v>33</v>
      </c>
      <c r="B48" s="10" t="s">
        <v>69</v>
      </c>
      <c r="C48" s="11" t="s">
        <v>70</v>
      </c>
      <c r="D48" s="12" t="s">
        <v>18</v>
      </c>
      <c r="E48" s="13"/>
      <c r="F48" s="13"/>
      <c r="G48" s="14">
        <f>VLOOKUP(B48,'[1]Brokers'!$B$7:$H$60,7,0)</f>
        <v>0</v>
      </c>
      <c r="H48" s="14">
        <f>VLOOKUP(B48,'[2]Brokers'!$B$9:$AC$69,28,0)</f>
        <v>0</v>
      </c>
      <c r="I48" s="14">
        <f>VLOOKUP(B48,'[1]Brokers'!$B$7:$M$60,12,0)</f>
        <v>0</v>
      </c>
      <c r="J48" s="14"/>
      <c r="K48" s="14">
        <f>VLOOKUP(B48,'[1]Brokers'!$B$7:$R$60,17,0)</f>
        <v>0</v>
      </c>
      <c r="L48" s="14">
        <f>VLOOKUP(B48,'[1]Brokers'!$B$7:$W$60,22,0)</f>
        <v>0</v>
      </c>
      <c r="M48" s="15">
        <f aca="true" t="shared" si="3" ref="M48:M65">G48+I48+J48+K48+H48+L48</f>
        <v>0</v>
      </c>
      <c r="N48" s="15">
        <f>+VLOOKUP(B48,'[3]Sheet1'!$B$16:$O$67,13,0)+M48</f>
        <v>483646267.95</v>
      </c>
      <c r="O48" s="16">
        <f aca="true" t="shared" si="4" ref="O48:O68">N48/$N$69</f>
        <v>0.00017099723883139578</v>
      </c>
    </row>
    <row r="49" spans="1:15" ht="15">
      <c r="A49" s="9">
        <f t="shared" si="2"/>
        <v>34</v>
      </c>
      <c r="B49" s="10" t="s">
        <v>73</v>
      </c>
      <c r="C49" s="11" t="s">
        <v>74</v>
      </c>
      <c r="D49" s="12" t="s">
        <v>18</v>
      </c>
      <c r="E49" s="13"/>
      <c r="F49" s="13"/>
      <c r="G49" s="14">
        <f>VLOOKUP(B49,'[1]Brokers'!$B$7:$H$60,7,0)</f>
        <v>3818040</v>
      </c>
      <c r="H49" s="14">
        <f>VLOOKUP(B49,'[2]Brokers'!$B$9:$AC$69,28,0)</f>
        <v>0</v>
      </c>
      <c r="I49" s="14">
        <f>VLOOKUP(B49,'[1]Brokers'!$B$7:$M$60,12,0)</f>
        <v>0</v>
      </c>
      <c r="J49" s="14"/>
      <c r="K49" s="14">
        <f>VLOOKUP(B49,'[1]Brokers'!$B$7:$R$60,17,0)</f>
        <v>0</v>
      </c>
      <c r="L49" s="14">
        <f>VLOOKUP(B49,'[1]Brokers'!$B$7:$W$60,22,0)</f>
        <v>0</v>
      </c>
      <c r="M49" s="15">
        <f t="shared" si="3"/>
        <v>3818040</v>
      </c>
      <c r="N49" s="15">
        <f>+VLOOKUP(B49,'[3]Sheet1'!$B$16:$O$67,13,0)+M49</f>
        <v>468183486.31</v>
      </c>
      <c r="O49" s="16">
        <f t="shared" si="4"/>
        <v>0.0001655302412748962</v>
      </c>
    </row>
    <row r="50" spans="1:15" ht="15">
      <c r="A50" s="9">
        <f t="shared" si="2"/>
        <v>35</v>
      </c>
      <c r="B50" s="10" t="s">
        <v>89</v>
      </c>
      <c r="C50" s="11" t="s">
        <v>90</v>
      </c>
      <c r="D50" s="12" t="s">
        <v>18</v>
      </c>
      <c r="E50" s="13"/>
      <c r="F50" s="13"/>
      <c r="G50" s="14">
        <f>VLOOKUP(B50,'[1]Brokers'!$B$7:$H$60,7,0)</f>
        <v>27175139.5</v>
      </c>
      <c r="H50" s="14">
        <f>VLOOKUP(B50,'[2]Brokers'!$B$9:$AC$69,28,0)</f>
        <v>0</v>
      </c>
      <c r="I50" s="14">
        <f>VLOOKUP(B50,'[1]Brokers'!$B$7:$M$60,12,0)</f>
        <v>0</v>
      </c>
      <c r="J50" s="14"/>
      <c r="K50" s="14">
        <f>VLOOKUP(B50,'[1]Brokers'!$B$7:$R$60,17,0)</f>
        <v>0</v>
      </c>
      <c r="L50" s="14">
        <f>VLOOKUP(B50,'[1]Brokers'!$B$7:$W$60,22,0)</f>
        <v>599440</v>
      </c>
      <c r="M50" s="15">
        <f t="shared" si="3"/>
        <v>27774579.5</v>
      </c>
      <c r="N50" s="15">
        <f>+VLOOKUP(B50,'[3]Sheet1'!$B$16:$O$67,13,0)+M50</f>
        <v>447781044.78</v>
      </c>
      <c r="O50" s="16">
        <f t="shared" si="4"/>
        <v>0.0001583167850813095</v>
      </c>
    </row>
    <row r="51" spans="1:15" ht="15">
      <c r="A51" s="9">
        <f t="shared" si="2"/>
        <v>36</v>
      </c>
      <c r="B51" s="10" t="s">
        <v>91</v>
      </c>
      <c r="C51" s="11" t="s">
        <v>92</v>
      </c>
      <c r="D51" s="12" t="s">
        <v>18</v>
      </c>
      <c r="E51" s="13"/>
      <c r="F51" s="13"/>
      <c r="G51" s="14">
        <f>VLOOKUP(B51,'[1]Brokers'!$B$7:$H$60,7,0)</f>
        <v>4249492.04</v>
      </c>
      <c r="H51" s="14">
        <f>VLOOKUP(B51,'[2]Brokers'!$B$9:$AC$69,28,0)</f>
        <v>0</v>
      </c>
      <c r="I51" s="14">
        <f>VLOOKUP(B51,'[1]Brokers'!$B$7:$M$60,12,0)</f>
        <v>0</v>
      </c>
      <c r="J51" s="14"/>
      <c r="K51" s="14">
        <f>VLOOKUP(B51,'[1]Brokers'!$B$7:$R$60,17,0)</f>
        <v>0</v>
      </c>
      <c r="L51" s="14">
        <f>VLOOKUP(B51,'[1]Brokers'!$B$7:$W$60,22,0)</f>
        <v>0</v>
      </c>
      <c r="M51" s="15">
        <f t="shared" si="3"/>
        <v>4249492.04</v>
      </c>
      <c r="N51" s="15">
        <f>+VLOOKUP(B51,'[3]Sheet1'!$B$16:$O$67,13,0)+M51</f>
        <v>375221618.35</v>
      </c>
      <c r="O51" s="16">
        <f t="shared" si="4"/>
        <v>0.00013266278464146226</v>
      </c>
    </row>
    <row r="52" spans="1:15" ht="15">
      <c r="A52" s="9">
        <f t="shared" si="2"/>
        <v>37</v>
      </c>
      <c r="B52" s="10" t="s">
        <v>81</v>
      </c>
      <c r="C52" s="11" t="s">
        <v>82</v>
      </c>
      <c r="D52" s="12" t="s">
        <v>18</v>
      </c>
      <c r="E52" s="13"/>
      <c r="F52" s="13"/>
      <c r="G52" s="14">
        <f>VLOOKUP(B52,'[1]Brokers'!$B$7:$H$60,7,0)</f>
        <v>9478614.05</v>
      </c>
      <c r="H52" s="14">
        <f>VLOOKUP(B52,'[2]Brokers'!$B$9:$AC$69,28,0)</f>
        <v>0</v>
      </c>
      <c r="I52" s="14">
        <f>VLOOKUP(B52,'[1]Brokers'!$B$7:$M$60,12,0)</f>
        <v>0</v>
      </c>
      <c r="J52" s="14"/>
      <c r="K52" s="14">
        <f>VLOOKUP(B52,'[1]Brokers'!$B$7:$R$60,17,0)</f>
        <v>0</v>
      </c>
      <c r="L52" s="14">
        <f>VLOOKUP(B52,'[1]Brokers'!$B$7:$W$60,22,0)</f>
        <v>1132840</v>
      </c>
      <c r="M52" s="15">
        <f t="shared" si="3"/>
        <v>10611454.05</v>
      </c>
      <c r="N52" s="15">
        <f>+VLOOKUP(B52,'[3]Sheet1'!$B$16:$O$67,13,0)+M52</f>
        <v>332754612.65</v>
      </c>
      <c r="O52" s="16">
        <f t="shared" si="4"/>
        <v>0.0001176482147019132</v>
      </c>
    </row>
    <row r="53" spans="1:15" ht="15">
      <c r="A53" s="9">
        <f t="shared" si="2"/>
        <v>38</v>
      </c>
      <c r="B53" s="10" t="s">
        <v>107</v>
      </c>
      <c r="C53" s="11" t="s">
        <v>108</v>
      </c>
      <c r="D53" s="12" t="s">
        <v>18</v>
      </c>
      <c r="E53" s="13" t="s">
        <v>18</v>
      </c>
      <c r="F53" s="13"/>
      <c r="G53" s="14">
        <f>VLOOKUP(B53,'[1]Brokers'!$B$7:$H$60,7,0)</f>
        <v>56680681.59</v>
      </c>
      <c r="H53" s="14">
        <f>VLOOKUP(B53,'[2]Brokers'!$B$9:$AC$69,28,0)</f>
        <v>0</v>
      </c>
      <c r="I53" s="14">
        <f>VLOOKUP(B53,'[1]Brokers'!$B$7:$M$60,12,0)</f>
        <v>0</v>
      </c>
      <c r="J53" s="14"/>
      <c r="K53" s="14">
        <f>VLOOKUP(B53,'[1]Brokers'!$B$7:$R$60,17,0)</f>
        <v>0</v>
      </c>
      <c r="L53" s="14">
        <f>VLOOKUP(B53,'[1]Brokers'!$B$7:$W$60,22,0)</f>
        <v>7383780</v>
      </c>
      <c r="M53" s="15">
        <f t="shared" si="3"/>
        <v>64064461.59</v>
      </c>
      <c r="N53" s="15">
        <f>+VLOOKUP(B53,'[3]Sheet1'!$B$16:$O$67,13,0)+M53</f>
        <v>328688754.51</v>
      </c>
      <c r="O53" s="16">
        <f t="shared" si="4"/>
        <v>0.00011621069608243318</v>
      </c>
    </row>
    <row r="54" spans="1:15" ht="15">
      <c r="A54" s="9">
        <f t="shared" si="2"/>
        <v>39</v>
      </c>
      <c r="B54" s="10" t="s">
        <v>105</v>
      </c>
      <c r="C54" s="11" t="s">
        <v>106</v>
      </c>
      <c r="D54" s="12" t="s">
        <v>18</v>
      </c>
      <c r="E54" s="13" t="s">
        <v>18</v>
      </c>
      <c r="F54" s="13" t="s">
        <v>18</v>
      </c>
      <c r="G54" s="14">
        <f>VLOOKUP(B54,'[1]Brokers'!$B$7:$H$60,7,0)</f>
        <v>0</v>
      </c>
      <c r="H54" s="14">
        <f>VLOOKUP(B54,'[2]Brokers'!$B$9:$AC$69,28,0)</f>
        <v>0</v>
      </c>
      <c r="I54" s="14">
        <f>VLOOKUP(B54,'[1]Brokers'!$B$7:$M$60,12,0)</f>
        <v>0</v>
      </c>
      <c r="J54" s="14"/>
      <c r="K54" s="14">
        <f>VLOOKUP(B54,'[1]Brokers'!$B$7:$R$60,17,0)</f>
        <v>0</v>
      </c>
      <c r="L54" s="14">
        <f>VLOOKUP(B54,'[1]Brokers'!$B$7:$W$60,22,0)</f>
        <v>0</v>
      </c>
      <c r="M54" s="15">
        <f t="shared" si="3"/>
        <v>0</v>
      </c>
      <c r="N54" s="15">
        <f>+VLOOKUP(B54,'[3]Sheet1'!$B$16:$O$67,13,0)+M54</f>
        <v>275764446.8</v>
      </c>
      <c r="O54" s="16">
        <f t="shared" si="4"/>
        <v>9.749885835062886E-05</v>
      </c>
    </row>
    <row r="55" spans="1:15" ht="15">
      <c r="A55" s="9">
        <f t="shared" si="2"/>
        <v>40</v>
      </c>
      <c r="B55" s="10" t="s">
        <v>95</v>
      </c>
      <c r="C55" s="11" t="s">
        <v>96</v>
      </c>
      <c r="D55" s="12" t="s">
        <v>18</v>
      </c>
      <c r="E55" s="13"/>
      <c r="F55" s="13"/>
      <c r="G55" s="14">
        <f>VLOOKUP(B55,'[1]Brokers'!$B$7:$H$60,7,0)</f>
        <v>13445141.51</v>
      </c>
      <c r="H55" s="14">
        <f>VLOOKUP(B55,'[2]Brokers'!$B$9:$AC$69,28,0)</f>
        <v>0</v>
      </c>
      <c r="I55" s="14">
        <f>VLOOKUP(B55,'[1]Brokers'!$B$7:$M$60,12,0)</f>
        <v>0</v>
      </c>
      <c r="J55" s="14"/>
      <c r="K55" s="14">
        <f>VLOOKUP(B55,'[1]Brokers'!$B$7:$R$60,17,0)</f>
        <v>0</v>
      </c>
      <c r="L55" s="14">
        <f>VLOOKUP(B55,'[1]Brokers'!$B$7:$W$60,22,0)</f>
        <v>1681480</v>
      </c>
      <c r="M55" s="15">
        <f t="shared" si="3"/>
        <v>15126621.51</v>
      </c>
      <c r="N55" s="15">
        <f>+VLOOKUP(B55,'[3]Sheet1'!$B$16:$O$67,13,0)+M55</f>
        <v>265052012.77</v>
      </c>
      <c r="O55" s="16">
        <f t="shared" si="4"/>
        <v>9.371138646945877E-05</v>
      </c>
    </row>
    <row r="56" spans="1:16" s="27" customFormat="1" ht="15">
      <c r="A56" s="9">
        <f t="shared" si="2"/>
        <v>41</v>
      </c>
      <c r="B56" s="10" t="s">
        <v>83</v>
      </c>
      <c r="C56" s="11" t="s">
        <v>84</v>
      </c>
      <c r="D56" s="12" t="s">
        <v>18</v>
      </c>
      <c r="E56" s="13"/>
      <c r="F56" s="13"/>
      <c r="G56" s="14">
        <f>VLOOKUP(B56,'[1]Brokers'!$B$7:$H$60,7,0)</f>
        <v>20601433.01</v>
      </c>
      <c r="H56" s="14">
        <f>VLOOKUP(B56,'[2]Brokers'!$B$9:$AC$69,28,0)</f>
        <v>0</v>
      </c>
      <c r="I56" s="14">
        <f>VLOOKUP(B56,'[1]Brokers'!$B$7:$M$60,12,0)</f>
        <v>0</v>
      </c>
      <c r="J56" s="14"/>
      <c r="K56" s="14">
        <f>VLOOKUP(B56,'[1]Brokers'!$B$7:$R$60,17,0)</f>
        <v>0</v>
      </c>
      <c r="L56" s="14">
        <f>VLOOKUP(B56,'[1]Brokers'!$B$7:$W$60,22,0)</f>
        <v>0</v>
      </c>
      <c r="M56" s="15">
        <f t="shared" si="3"/>
        <v>20601433.01</v>
      </c>
      <c r="N56" s="15">
        <f>+VLOOKUP(B56,'[3]Sheet1'!$B$16:$O$67,13,0)+M56</f>
        <v>250299914.98999998</v>
      </c>
      <c r="O56" s="16">
        <f t="shared" si="4"/>
        <v>8.849565721749325E-05</v>
      </c>
      <c r="P56" s="17"/>
    </row>
    <row r="57" spans="1:15" ht="15">
      <c r="A57" s="9">
        <f t="shared" si="2"/>
        <v>42</v>
      </c>
      <c r="B57" s="10" t="s">
        <v>97</v>
      </c>
      <c r="C57" s="11" t="s">
        <v>98</v>
      </c>
      <c r="D57" s="12" t="s">
        <v>18</v>
      </c>
      <c r="E57" s="13" t="s">
        <v>18</v>
      </c>
      <c r="F57" s="13" t="s">
        <v>18</v>
      </c>
      <c r="G57" s="14">
        <f>VLOOKUP(B57,'[1]Brokers'!$B$7:$H$60,7,0)</f>
        <v>4420080</v>
      </c>
      <c r="H57" s="14">
        <f>VLOOKUP(B57,'[2]Brokers'!$B$9:$AC$69,28,0)</f>
        <v>0</v>
      </c>
      <c r="I57" s="14">
        <f>VLOOKUP(B57,'[1]Brokers'!$B$7:$M$60,12,0)</f>
        <v>0</v>
      </c>
      <c r="J57" s="14"/>
      <c r="K57" s="14">
        <f>VLOOKUP(B57,'[1]Brokers'!$B$7:$R$60,17,0)</f>
        <v>0</v>
      </c>
      <c r="L57" s="14">
        <f>VLOOKUP(B57,'[1]Brokers'!$B$7:$W$60,22,0)</f>
        <v>0</v>
      </c>
      <c r="M57" s="15">
        <f t="shared" si="3"/>
        <v>4420080</v>
      </c>
      <c r="N57" s="15">
        <f>+VLOOKUP(B57,'[3]Sheet1'!$B$16:$O$67,13,0)+M57</f>
        <v>230583615.8</v>
      </c>
      <c r="O57" s="16">
        <f t="shared" si="4"/>
        <v>8.152479246595913E-05</v>
      </c>
    </row>
    <row r="58" spans="1:15" ht="15">
      <c r="A58" s="9">
        <f t="shared" si="2"/>
        <v>43</v>
      </c>
      <c r="B58" s="10" t="s">
        <v>79</v>
      </c>
      <c r="C58" s="11" t="s">
        <v>80</v>
      </c>
      <c r="D58" s="12" t="s">
        <v>18</v>
      </c>
      <c r="E58" s="13"/>
      <c r="F58" s="13"/>
      <c r="G58" s="14">
        <f>VLOOKUP(B58,'[1]Brokers'!$B$7:$H$60,7,0)</f>
        <v>0</v>
      </c>
      <c r="H58" s="14">
        <f>VLOOKUP(B58,'[2]Brokers'!$B$9:$AC$69,28,0)</f>
        <v>0</v>
      </c>
      <c r="I58" s="14">
        <f>VLOOKUP(B58,'[1]Brokers'!$B$7:$M$60,12,0)</f>
        <v>0</v>
      </c>
      <c r="J58" s="14"/>
      <c r="K58" s="14">
        <f>VLOOKUP(B58,'[1]Brokers'!$B$7:$R$60,17,0)</f>
        <v>0</v>
      </c>
      <c r="L58" s="14">
        <f>VLOOKUP(B58,'[1]Brokers'!$B$7:$W$60,22,0)</f>
        <v>0</v>
      </c>
      <c r="M58" s="15">
        <f t="shared" si="3"/>
        <v>0</v>
      </c>
      <c r="N58" s="15">
        <f>+VLOOKUP(B58,'[3]Sheet1'!$B$16:$O$67,13,0)+M58</f>
        <v>229521032.95</v>
      </c>
      <c r="O58" s="16">
        <f t="shared" si="4"/>
        <v>8.114910728978738E-05</v>
      </c>
    </row>
    <row r="59" spans="1:15" ht="15">
      <c r="A59" s="9">
        <f t="shared" si="2"/>
        <v>44</v>
      </c>
      <c r="B59" s="10" t="s">
        <v>85</v>
      </c>
      <c r="C59" s="11" t="s">
        <v>86</v>
      </c>
      <c r="D59" s="12" t="s">
        <v>18</v>
      </c>
      <c r="E59" s="13"/>
      <c r="F59" s="13"/>
      <c r="G59" s="14">
        <f>VLOOKUP(B59,'[1]Brokers'!$B$7:$H$60,7,0)</f>
        <v>3685244</v>
      </c>
      <c r="H59" s="14">
        <f>VLOOKUP(B59,'[2]Brokers'!$B$9:$AC$69,28,0)</f>
        <v>0</v>
      </c>
      <c r="I59" s="14">
        <f>VLOOKUP(B59,'[1]Brokers'!$B$7:$M$60,12,0)</f>
        <v>0</v>
      </c>
      <c r="J59" s="14"/>
      <c r="K59" s="14">
        <f>VLOOKUP(B59,'[1]Brokers'!$B$7:$R$60,17,0)</f>
        <v>0</v>
      </c>
      <c r="L59" s="14">
        <f>VLOOKUP(B59,'[1]Brokers'!$B$7:$W$60,22,0)</f>
        <v>1691640</v>
      </c>
      <c r="M59" s="15">
        <f t="shared" si="3"/>
        <v>5376884</v>
      </c>
      <c r="N59" s="15">
        <f>+VLOOKUP(B59,'[3]Sheet1'!$B$16:$O$67,13,0)+M59</f>
        <v>219287313.65</v>
      </c>
      <c r="O59" s="16">
        <f t="shared" si="4"/>
        <v>7.753088906039236E-05</v>
      </c>
    </row>
    <row r="60" spans="1:15" ht="15">
      <c r="A60" s="9">
        <f t="shared" si="2"/>
        <v>45</v>
      </c>
      <c r="B60" s="10" t="s">
        <v>87</v>
      </c>
      <c r="C60" s="11" t="s">
        <v>88</v>
      </c>
      <c r="D60" s="12" t="s">
        <v>18</v>
      </c>
      <c r="E60" s="13"/>
      <c r="F60" s="13"/>
      <c r="G60" s="14">
        <f>VLOOKUP(B60,'[1]Brokers'!$B$7:$H$60,7,0)</f>
        <v>6710750</v>
      </c>
      <c r="H60" s="14">
        <f>VLOOKUP(B60,'[2]Brokers'!$B$9:$AC$69,28,0)</f>
        <v>0</v>
      </c>
      <c r="I60" s="14">
        <f>VLOOKUP(B60,'[1]Brokers'!$B$7:$M$60,12,0)</f>
        <v>0</v>
      </c>
      <c r="J60" s="14"/>
      <c r="K60" s="14">
        <f>VLOOKUP(B60,'[1]Brokers'!$B$7:$R$60,17,0)</f>
        <v>0</v>
      </c>
      <c r="L60" s="14">
        <f>VLOOKUP(B60,'[1]Brokers'!$B$7:$W$60,22,0)</f>
        <v>101600</v>
      </c>
      <c r="M60" s="15">
        <f t="shared" si="3"/>
        <v>6812350</v>
      </c>
      <c r="N60" s="15">
        <f>+VLOOKUP(B60,'[3]Sheet1'!$B$16:$O$67,13,0)+M60</f>
        <v>157744469.72000003</v>
      </c>
      <c r="O60" s="16">
        <f t="shared" si="4"/>
        <v>5.5771894772134E-05</v>
      </c>
    </row>
    <row r="61" spans="1:15" ht="15">
      <c r="A61" s="9">
        <f t="shared" si="2"/>
        <v>46</v>
      </c>
      <c r="B61" s="10" t="s">
        <v>99</v>
      </c>
      <c r="C61" s="11" t="s">
        <v>100</v>
      </c>
      <c r="D61" s="12" t="s">
        <v>18</v>
      </c>
      <c r="E61" s="13"/>
      <c r="F61" s="13"/>
      <c r="G61" s="14">
        <f>VLOOKUP(B61,'[1]Brokers'!$B$7:$H$60,7,0)</f>
        <v>0</v>
      </c>
      <c r="H61" s="14">
        <f>VLOOKUP(B61,'[2]Brokers'!$B$9:$AC$69,28,0)</f>
        <v>0</v>
      </c>
      <c r="I61" s="14">
        <f>VLOOKUP(B61,'[1]Brokers'!$B$7:$M$60,12,0)</f>
        <v>0</v>
      </c>
      <c r="J61" s="14"/>
      <c r="K61" s="14">
        <f>VLOOKUP(B61,'[1]Brokers'!$B$7:$R$60,17,0)</f>
        <v>0</v>
      </c>
      <c r="L61" s="14">
        <f>VLOOKUP(B61,'[1]Brokers'!$B$7:$W$60,22,0)</f>
        <v>0</v>
      </c>
      <c r="M61" s="15">
        <f t="shared" si="3"/>
        <v>0</v>
      </c>
      <c r="N61" s="15">
        <f>+VLOOKUP(B61,'[3]Sheet1'!$B$16:$O$67,13,0)+M61</f>
        <v>84912886</v>
      </c>
      <c r="O61" s="16">
        <f t="shared" si="4"/>
        <v>3.0021670814807503E-05</v>
      </c>
    </row>
    <row r="62" spans="1:15" ht="15">
      <c r="A62" s="9">
        <f t="shared" si="2"/>
        <v>47</v>
      </c>
      <c r="B62" s="10" t="s">
        <v>101</v>
      </c>
      <c r="C62" s="11" t="s">
        <v>102</v>
      </c>
      <c r="D62" s="12" t="s">
        <v>18</v>
      </c>
      <c r="E62" s="13"/>
      <c r="F62" s="13"/>
      <c r="G62" s="14">
        <f>VLOOKUP(B62,'[1]Brokers'!$B$7:$H$60,7,0)</f>
        <v>0</v>
      </c>
      <c r="H62" s="14">
        <f>VLOOKUP(B62,'[2]Brokers'!$B$9:$AC$69,28,0)</f>
        <v>0</v>
      </c>
      <c r="I62" s="14">
        <f>VLOOKUP(B62,'[1]Brokers'!$B$7:$M$60,12,0)</f>
        <v>0</v>
      </c>
      <c r="J62" s="14"/>
      <c r="K62" s="14">
        <f>VLOOKUP(B62,'[1]Brokers'!$B$7:$R$60,17,0)</f>
        <v>0</v>
      </c>
      <c r="L62" s="14">
        <f>VLOOKUP(B62,'[1]Brokers'!$B$7:$W$60,22,0)</f>
        <v>0</v>
      </c>
      <c r="M62" s="15">
        <f t="shared" si="3"/>
        <v>0</v>
      </c>
      <c r="N62" s="15">
        <f>+VLOOKUP(B62,'[3]Sheet1'!$B$16:$O$67,13,0)+M62</f>
        <v>79333334.98</v>
      </c>
      <c r="O62" s="16">
        <f t="shared" si="4"/>
        <v>2.8048973243123702E-05</v>
      </c>
    </row>
    <row r="63" spans="1:15" ht="15">
      <c r="A63" s="9">
        <f t="shared" si="2"/>
        <v>48</v>
      </c>
      <c r="B63" s="10" t="s">
        <v>113</v>
      </c>
      <c r="C63" s="11" t="s">
        <v>114</v>
      </c>
      <c r="D63" s="12" t="s">
        <v>18</v>
      </c>
      <c r="E63" s="13"/>
      <c r="F63" s="13"/>
      <c r="G63" s="14">
        <f>VLOOKUP(B63,'[1]Brokers'!$B$7:$H$60,7,0)</f>
        <v>1270641.52</v>
      </c>
      <c r="H63" s="14">
        <f>VLOOKUP(B63,'[2]Brokers'!$B$9:$AC$69,28,0)</f>
        <v>0</v>
      </c>
      <c r="I63" s="14">
        <f>VLOOKUP(B63,'[1]Brokers'!$B$7:$M$60,12,0)</f>
        <v>0</v>
      </c>
      <c r="J63" s="14"/>
      <c r="K63" s="14">
        <f>VLOOKUP(B63,'[1]Brokers'!$B$7:$R$60,17,0)</f>
        <v>0</v>
      </c>
      <c r="L63" s="14">
        <f>VLOOKUP(B63,'[1]Brokers'!$B$7:$W$60,22,0)</f>
        <v>0</v>
      </c>
      <c r="M63" s="15">
        <f t="shared" si="3"/>
        <v>1270641.52</v>
      </c>
      <c r="N63" s="15">
        <f>+VLOOKUP(B63,'[3]Sheet1'!$B$16:$O$67,13,0)+M63</f>
        <v>54881974.11000001</v>
      </c>
      <c r="O63" s="16">
        <f t="shared" si="4"/>
        <v>1.9403987286419733E-05</v>
      </c>
    </row>
    <row r="64" spans="1:15" ht="15">
      <c r="A64" s="9">
        <f t="shared" si="2"/>
        <v>49</v>
      </c>
      <c r="B64" s="10" t="s">
        <v>117</v>
      </c>
      <c r="C64" s="11" t="s">
        <v>118</v>
      </c>
      <c r="D64" s="12" t="s">
        <v>18</v>
      </c>
      <c r="E64" s="13"/>
      <c r="F64" s="13"/>
      <c r="G64" s="14">
        <f>VLOOKUP(B64,'[1]Brokers'!$B$7:$H$60,7,0)</f>
        <v>7197136</v>
      </c>
      <c r="H64" s="14">
        <f>VLOOKUP(B64,'[2]Brokers'!$B$9:$AC$69,28,0)</f>
        <v>0</v>
      </c>
      <c r="I64" s="14">
        <f>VLOOKUP(B64,'[1]Brokers'!$B$7:$M$60,12,0)</f>
        <v>0</v>
      </c>
      <c r="J64" s="14"/>
      <c r="K64" s="14">
        <f>VLOOKUP(B64,'[1]Brokers'!$B$7:$R$60,17,0)</f>
        <v>0</v>
      </c>
      <c r="L64" s="14">
        <f>VLOOKUP(B64,'[1]Brokers'!$B$7:$W$60,22,0)</f>
        <v>0</v>
      </c>
      <c r="M64" s="15">
        <f t="shared" si="3"/>
        <v>7197136</v>
      </c>
      <c r="N64" s="15">
        <f>+VLOOKUP(B64,'[3]Sheet1'!$B$16:$O$67,13,0)+M64</f>
        <v>47787719.8</v>
      </c>
      <c r="O64" s="16">
        <f t="shared" si="4"/>
        <v>1.6895753523509475E-05</v>
      </c>
    </row>
    <row r="65" spans="1:15" ht="15">
      <c r="A65" s="9">
        <f t="shared" si="2"/>
        <v>50</v>
      </c>
      <c r="B65" s="10" t="s">
        <v>111</v>
      </c>
      <c r="C65" s="11" t="s">
        <v>112</v>
      </c>
      <c r="D65" s="12" t="s">
        <v>18</v>
      </c>
      <c r="E65" s="13"/>
      <c r="F65" s="13"/>
      <c r="G65" s="14">
        <f>VLOOKUP(B65,'[1]Brokers'!$B$7:$H$60,7,0)</f>
        <v>0</v>
      </c>
      <c r="H65" s="14">
        <f>VLOOKUP(B65,'[2]Brokers'!$B$9:$AC$69,28,0)</f>
        <v>0</v>
      </c>
      <c r="I65" s="14">
        <f>VLOOKUP(B65,'[1]Brokers'!$B$7:$M$60,12,0)</f>
        <v>0</v>
      </c>
      <c r="J65" s="14"/>
      <c r="K65" s="14">
        <f>VLOOKUP(B65,'[1]Brokers'!$B$7:$R$60,17,0)</f>
        <v>0</v>
      </c>
      <c r="L65" s="14">
        <f>VLOOKUP(B65,'[1]Brokers'!$B$7:$W$60,22,0)</f>
        <v>0</v>
      </c>
      <c r="M65" s="15">
        <f t="shared" si="3"/>
        <v>0</v>
      </c>
      <c r="N65" s="15">
        <f>+VLOOKUP(B65,'[3]Sheet1'!$B$16:$O$67,13,0)+M65</f>
        <v>24670551.86</v>
      </c>
      <c r="O65" s="16">
        <f t="shared" si="4"/>
        <v>8.722482789721184E-06</v>
      </c>
    </row>
    <row r="66" spans="1:15" ht="15">
      <c r="A66" s="9">
        <f t="shared" si="2"/>
        <v>51</v>
      </c>
      <c r="B66" s="10" t="s">
        <v>123</v>
      </c>
      <c r="C66" s="11" t="s">
        <v>124</v>
      </c>
      <c r="D66" s="12" t="s">
        <v>18</v>
      </c>
      <c r="E66" s="13"/>
      <c r="F66" s="13"/>
      <c r="G66" s="14">
        <f>VLOOKUP(B66,'[1]Brokers'!$B$7:$H$60,7,0)</f>
        <v>0</v>
      </c>
      <c r="H66" s="14"/>
      <c r="I66" s="14">
        <f>VLOOKUP(B66,'[1]Brokers'!$B$7:$M$60,12,0)</f>
        <v>0</v>
      </c>
      <c r="J66" s="14"/>
      <c r="K66" s="14">
        <f>VLOOKUP(B66,'[1]Brokers'!$B$7:$R$60,17,0)</f>
        <v>0</v>
      </c>
      <c r="L66" s="14">
        <f>VLOOKUP(B66,'[1]Brokers'!$B$7:$W$60,22,0)</f>
        <v>53340</v>
      </c>
      <c r="M66" s="15">
        <f>G66+K66+I66+H66+J66+L66</f>
        <v>53340</v>
      </c>
      <c r="N66" s="15">
        <f>'[3]Sheet1'!$N$68+M66</f>
        <v>53340</v>
      </c>
      <c r="O66" s="16">
        <f t="shared" si="4"/>
        <v>1.8858809265555197E-08</v>
      </c>
    </row>
    <row r="67" spans="1:15" ht="15">
      <c r="A67" s="9">
        <f t="shared" si="2"/>
        <v>52</v>
      </c>
      <c r="B67" s="10" t="s">
        <v>115</v>
      </c>
      <c r="C67" s="11" t="s">
        <v>116</v>
      </c>
      <c r="D67" s="12" t="s">
        <v>18</v>
      </c>
      <c r="E67" s="12"/>
      <c r="F67" s="13"/>
      <c r="G67" s="14">
        <f>VLOOKUP(B67,'[1]Brokers'!$B$7:$H$60,7,0)</f>
        <v>0</v>
      </c>
      <c r="H67" s="14">
        <f>VLOOKUP(B67,'[2]Brokers'!$B$9:$AC$69,28,0)</f>
        <v>0</v>
      </c>
      <c r="I67" s="14">
        <f>VLOOKUP(B67,'[1]Brokers'!$B$7:$M$60,12,0)</f>
        <v>0</v>
      </c>
      <c r="J67" s="14"/>
      <c r="K67" s="14">
        <f>VLOOKUP(B67,'[1]Brokers'!$B$7:$R$60,17,0)</f>
        <v>0</v>
      </c>
      <c r="L67" s="14">
        <f>VLOOKUP(B67,'[1]Brokers'!$B$7:$W$60,22,0)</f>
        <v>0</v>
      </c>
      <c r="M67" s="15">
        <f>G67+I67+J67+K67+H67+L67</f>
        <v>0</v>
      </c>
      <c r="N67" s="15">
        <f>+VLOOKUP(B67,'[3]Sheet1'!$B$16:$O$67,13,0)+M67</f>
        <v>3000000</v>
      </c>
      <c r="O67" s="16">
        <f t="shared" si="4"/>
        <v>1.0606754367578852E-06</v>
      </c>
    </row>
    <row r="68" spans="1:15" ht="15">
      <c r="A68" s="33">
        <v>53</v>
      </c>
      <c r="B68" s="34" t="s">
        <v>119</v>
      </c>
      <c r="C68" s="35" t="s">
        <v>120</v>
      </c>
      <c r="D68" s="12" t="s">
        <v>18</v>
      </c>
      <c r="E68" s="36"/>
      <c r="F68" s="36"/>
      <c r="G68" s="14">
        <f>VLOOKUP(B68,'[1]Brokers'!$B$7:$H$60,7,0)</f>
        <v>0</v>
      </c>
      <c r="H68" s="14">
        <f>VLOOKUP(B68,'[2]Brokers'!$B$9:$AC$69,28,0)</f>
        <v>0</v>
      </c>
      <c r="I68" s="14">
        <f>VLOOKUP(B68,'[1]Brokers'!$B$7:$M$60,12,0)</f>
        <v>0</v>
      </c>
      <c r="J68" s="14"/>
      <c r="K68" s="14">
        <f>VLOOKUP(B68,'[1]Brokers'!$B$7:$R$60,17,0)</f>
        <v>0</v>
      </c>
      <c r="L68" s="14">
        <f>VLOOKUP(B68,'[1]Brokers'!$B$7:$W$60,22,0)</f>
        <v>0</v>
      </c>
      <c r="M68" s="15">
        <f>G68+I68+J68+K68+H68+L68</f>
        <v>0</v>
      </c>
      <c r="N68" s="15">
        <v>0</v>
      </c>
      <c r="O68" s="16">
        <f t="shared" si="4"/>
        <v>0</v>
      </c>
    </row>
    <row r="69" spans="1:16" ht="16.5" thickBot="1">
      <c r="A69" s="45" t="s">
        <v>7</v>
      </c>
      <c r="B69" s="46"/>
      <c r="C69" s="46"/>
      <c r="D69" s="18">
        <v>53</v>
      </c>
      <c r="E69" s="18">
        <f>COUNTA(E16:E67)</f>
        <v>17</v>
      </c>
      <c r="F69" s="18">
        <f>COUNTA(F16:F67)</f>
        <v>13</v>
      </c>
      <c r="G69" s="19">
        <f aca="true" t="shared" si="5" ref="G69:L69">SUM(G16:G67)</f>
        <v>48816038764.2</v>
      </c>
      <c r="H69" s="19">
        <f t="shared" si="5"/>
        <v>0</v>
      </c>
      <c r="I69" s="19">
        <f t="shared" si="5"/>
        <v>629871248.3199999</v>
      </c>
      <c r="J69" s="19">
        <f t="shared" si="5"/>
        <v>0</v>
      </c>
      <c r="K69" s="19">
        <f t="shared" si="5"/>
        <v>5000000000</v>
      </c>
      <c r="L69" s="19">
        <f t="shared" si="5"/>
        <v>63500000000</v>
      </c>
      <c r="M69" s="19">
        <f>SUM(M16:M68)</f>
        <v>117945910012.51997</v>
      </c>
      <c r="N69" s="19">
        <f>SUM(N16:N68)</f>
        <v>2828386418723.8594</v>
      </c>
      <c r="O69" s="20">
        <f>SUM(O16:O67)</f>
        <v>1</v>
      </c>
      <c r="P69" s="21"/>
    </row>
    <row r="70" spans="13:16" ht="15">
      <c r="M70" s="29"/>
      <c r="O70" s="28"/>
      <c r="P70" s="21"/>
    </row>
    <row r="71" spans="2:16" ht="15">
      <c r="B71" s="47" t="s">
        <v>122</v>
      </c>
      <c r="C71" s="47"/>
      <c r="D71" s="47"/>
      <c r="E71" s="47"/>
      <c r="F71" s="47"/>
      <c r="H71" s="30"/>
      <c r="I71" s="30"/>
      <c r="M71" s="28"/>
      <c r="P71" s="21"/>
    </row>
    <row r="72" spans="3:16" ht="15">
      <c r="C72" s="48"/>
      <c r="D72" s="48"/>
      <c r="E72" s="48"/>
      <c r="F72" s="48"/>
      <c r="M72" s="28"/>
      <c r="N72" s="28"/>
      <c r="P72" s="21"/>
    </row>
    <row r="73" ht="15">
      <c r="P73" s="21"/>
    </row>
    <row r="74" ht="15">
      <c r="P74" s="21"/>
    </row>
  </sheetData>
  <mergeCells count="16">
    <mergeCell ref="A69:C69"/>
    <mergeCell ref="B71:F71"/>
    <mergeCell ref="C72:F72"/>
    <mergeCell ref="N12:O13"/>
    <mergeCell ref="G14:I14"/>
    <mergeCell ref="M14:M15"/>
    <mergeCell ref="N14:N15"/>
    <mergeCell ref="O14:O15"/>
    <mergeCell ref="J14:L14"/>
    <mergeCell ref="D9:K9"/>
    <mergeCell ref="M11:O11"/>
    <mergeCell ref="A12:A15"/>
    <mergeCell ref="B12:B15"/>
    <mergeCell ref="C12:C15"/>
    <mergeCell ref="D12:F14"/>
    <mergeCell ref="G12:M13"/>
  </mergeCells>
  <printOptions/>
  <pageMargins left="0.7" right="0.7" top="0.75" bottom="0.75" header="0.3" footer="0.3"/>
  <pageSetup horizontalDpi="600" verticalDpi="600" orientation="portrait" paperSize="9" scale="2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Ариунсанаа . С</cp:lastModifiedBy>
  <cp:lastPrinted>2022-01-11T03:21:56Z</cp:lastPrinted>
  <dcterms:created xsi:type="dcterms:W3CDTF">2021-09-07T03:31:27Z</dcterms:created>
  <dcterms:modified xsi:type="dcterms:W3CDTF">2022-01-11T03:31:19Z</dcterms:modified>
  <cp:category/>
  <cp:version/>
  <cp:contentType/>
  <cp:contentStatus/>
</cp:coreProperties>
</file>