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120" windowWidth="20490" windowHeight="76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Sheet1!$B$16:$O$67</definedName>
    <definedName name="_xlnm.Print_Area" localSheetId="0">Sheet1!$A$1:$O$70</definedName>
  </definedNames>
  <calcPr calcId="152511"/>
</workbook>
</file>

<file path=xl/calcChain.xml><?xml version="1.0" encoding="utf-8"?>
<calcChain xmlns="http://schemas.openxmlformats.org/spreadsheetml/2006/main">
  <c r="I16" i="1" l="1"/>
  <c r="I18" i="1"/>
  <c r="I20" i="1"/>
  <c r="I21" i="1"/>
  <c r="I23" i="1"/>
  <c r="I22" i="1"/>
  <c r="I24" i="1"/>
  <c r="I19" i="1"/>
  <c r="I27" i="1"/>
  <c r="I28" i="1"/>
  <c r="I25" i="1"/>
  <c r="I29" i="1"/>
  <c r="I26" i="1"/>
  <c r="I35" i="1"/>
  <c r="I30" i="1"/>
  <c r="I31" i="1"/>
  <c r="I32" i="1"/>
  <c r="I33" i="1"/>
  <c r="I40" i="1"/>
  <c r="I38" i="1"/>
  <c r="I44" i="1"/>
  <c r="I36" i="1"/>
  <c r="I41" i="1"/>
  <c r="I48" i="1"/>
  <c r="I39" i="1"/>
  <c r="I37" i="1"/>
  <c r="I49" i="1"/>
  <c r="I42" i="1"/>
  <c r="I46" i="1"/>
  <c r="I51" i="1"/>
  <c r="I59" i="1"/>
  <c r="I50" i="1"/>
  <c r="I34" i="1"/>
  <c r="I54" i="1"/>
  <c r="I47" i="1"/>
  <c r="I45" i="1"/>
  <c r="I43" i="1"/>
  <c r="I53" i="1"/>
  <c r="I57" i="1"/>
  <c r="I58" i="1"/>
  <c r="I56" i="1"/>
  <c r="I55" i="1"/>
  <c r="I60" i="1"/>
  <c r="I61" i="1"/>
  <c r="I62" i="1"/>
  <c r="I63" i="1"/>
  <c r="I52" i="1"/>
  <c r="I64" i="1"/>
  <c r="I65" i="1"/>
  <c r="I66" i="1"/>
  <c r="I67" i="1"/>
  <c r="I17" i="1"/>
  <c r="G16" i="1"/>
  <c r="G18" i="1"/>
  <c r="G20" i="1"/>
  <c r="G21" i="1"/>
  <c r="G23" i="1"/>
  <c r="G22" i="1"/>
  <c r="G24" i="1"/>
  <c r="G19" i="1"/>
  <c r="G27" i="1"/>
  <c r="G28" i="1"/>
  <c r="G25" i="1"/>
  <c r="G29" i="1"/>
  <c r="G26" i="1"/>
  <c r="G35" i="1"/>
  <c r="G30" i="1"/>
  <c r="G31" i="1"/>
  <c r="G32" i="1"/>
  <c r="G33" i="1"/>
  <c r="G40" i="1"/>
  <c r="G38" i="1"/>
  <c r="G44" i="1"/>
  <c r="G36" i="1"/>
  <c r="G41" i="1"/>
  <c r="G48" i="1"/>
  <c r="G39" i="1"/>
  <c r="G37" i="1"/>
  <c r="G49" i="1"/>
  <c r="G42" i="1"/>
  <c r="G46" i="1"/>
  <c r="G51" i="1"/>
  <c r="G59" i="1"/>
  <c r="G50" i="1"/>
  <c r="G34" i="1"/>
  <c r="G54" i="1"/>
  <c r="G47" i="1"/>
  <c r="G45" i="1"/>
  <c r="G43" i="1"/>
  <c r="G53" i="1"/>
  <c r="G57" i="1"/>
  <c r="G58" i="1"/>
  <c r="G56" i="1"/>
  <c r="G55" i="1"/>
  <c r="G60" i="1"/>
  <c r="G61" i="1"/>
  <c r="G62" i="1"/>
  <c r="G63" i="1"/>
  <c r="G52" i="1"/>
  <c r="G64" i="1"/>
  <c r="G65" i="1"/>
  <c r="G66" i="1"/>
  <c r="G67" i="1"/>
  <c r="G17" i="1"/>
  <c r="L60" i="1" l="1"/>
  <c r="L61" i="1"/>
  <c r="L16" i="1"/>
  <c r="L18" i="1"/>
  <c r="L21" i="1"/>
  <c r="L24" i="1"/>
  <c r="L23" i="1"/>
  <c r="L43" i="1"/>
  <c r="L20" i="1"/>
  <c r="L22" i="1"/>
  <c r="L19" i="1"/>
  <c r="L55" i="1"/>
  <c r="L30" i="1"/>
  <c r="L25" i="1"/>
  <c r="L51" i="1"/>
  <c r="L26" i="1"/>
  <c r="L28" i="1"/>
  <c r="L29" i="1"/>
  <c r="L54" i="1"/>
  <c r="L37" i="1"/>
  <c r="L36" i="1"/>
  <c r="L31" i="1"/>
  <c r="L32" i="1"/>
  <c r="L44" i="1"/>
  <c r="L53" i="1"/>
  <c r="L48" i="1"/>
  <c r="L34" i="1"/>
  <c r="L33" i="1"/>
  <c r="L46" i="1"/>
  <c r="L40" i="1"/>
  <c r="L45" i="1"/>
  <c r="L41" i="1"/>
  <c r="L42" i="1"/>
  <c r="L27" i="1"/>
  <c r="L59" i="1"/>
  <c r="L50" i="1"/>
  <c r="L47" i="1"/>
  <c r="L62" i="1"/>
  <c r="L58" i="1"/>
  <c r="L39" i="1"/>
  <c r="L49" i="1"/>
  <c r="L56" i="1"/>
  <c r="L63" i="1"/>
  <c r="L38" i="1"/>
  <c r="L57" i="1"/>
  <c r="L52" i="1"/>
  <c r="L64" i="1"/>
  <c r="L35" i="1"/>
  <c r="L65" i="1"/>
  <c r="L66" i="1"/>
  <c r="L67" i="1"/>
  <c r="L17" i="1"/>
  <c r="H17" i="1"/>
  <c r="J48" i="1" l="1"/>
  <c r="H16" i="1" l="1"/>
  <c r="H18" i="1"/>
  <c r="H21" i="1"/>
  <c r="H24" i="1"/>
  <c r="H20" i="1"/>
  <c r="H19" i="1"/>
  <c r="H55" i="1"/>
  <c r="H23" i="1"/>
  <c r="H30" i="1"/>
  <c r="H22" i="1"/>
  <c r="H26" i="1"/>
  <c r="H51" i="1"/>
  <c r="H25" i="1"/>
  <c r="H54" i="1"/>
  <c r="H29" i="1"/>
  <c r="H37" i="1"/>
  <c r="H31" i="1"/>
  <c r="H61" i="1"/>
  <c r="H36" i="1"/>
  <c r="H28" i="1"/>
  <c r="H44" i="1"/>
  <c r="H32" i="1"/>
  <c r="H53" i="1"/>
  <c r="H48" i="1"/>
  <c r="H34" i="1"/>
  <c r="H46" i="1"/>
  <c r="H33" i="1"/>
  <c r="H45" i="1"/>
  <c r="H42" i="1"/>
  <c r="H27" i="1"/>
  <c r="H41" i="1"/>
  <c r="H40" i="1"/>
  <c r="H59" i="1"/>
  <c r="H62" i="1"/>
  <c r="H50" i="1"/>
  <c r="H47" i="1"/>
  <c r="H39" i="1"/>
  <c r="H49" i="1"/>
  <c r="H43" i="1"/>
  <c r="H58" i="1"/>
  <c r="H56" i="1"/>
  <c r="H60" i="1"/>
  <c r="H63" i="1"/>
  <c r="H38" i="1"/>
  <c r="H57" i="1"/>
  <c r="H52" i="1"/>
  <c r="H64" i="1"/>
  <c r="H35" i="1"/>
  <c r="H65" i="1"/>
  <c r="H66" i="1"/>
  <c r="H67" i="1"/>
  <c r="J16" i="1" l="1"/>
  <c r="J21" i="1"/>
  <c r="J18" i="1"/>
  <c r="J24" i="1"/>
  <c r="J20" i="1"/>
  <c r="J19" i="1"/>
  <c r="J55" i="1"/>
  <c r="J30" i="1"/>
  <c r="J23" i="1"/>
  <c r="J51" i="1"/>
  <c r="J22" i="1"/>
  <c r="J26" i="1"/>
  <c r="J54" i="1"/>
  <c r="J25" i="1"/>
  <c r="J29" i="1"/>
  <c r="J37" i="1"/>
  <c r="J31" i="1"/>
  <c r="J44" i="1"/>
  <c r="J32" i="1"/>
  <c r="J53" i="1"/>
  <c r="J36" i="1"/>
  <c r="J28" i="1"/>
  <c r="J34" i="1"/>
  <c r="J46" i="1"/>
  <c r="J45" i="1"/>
  <c r="J33" i="1"/>
  <c r="J42" i="1"/>
  <c r="J40" i="1"/>
  <c r="J62" i="1"/>
  <c r="J50" i="1"/>
  <c r="J59" i="1"/>
  <c r="J39" i="1"/>
  <c r="J41" i="1"/>
  <c r="J43" i="1"/>
  <c r="J27" i="1"/>
  <c r="J58" i="1"/>
  <c r="J49" i="1"/>
  <c r="J47" i="1"/>
  <c r="J56" i="1"/>
  <c r="J38" i="1"/>
  <c r="J63" i="1"/>
  <c r="J52" i="1"/>
  <c r="J60" i="1"/>
  <c r="J57" i="1"/>
  <c r="J64" i="1"/>
  <c r="J35" i="1"/>
  <c r="J61" i="1"/>
  <c r="J65" i="1"/>
  <c r="J66" i="1"/>
  <c r="J67" i="1"/>
  <c r="J17" i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D68" i="1" l="1"/>
  <c r="E68" i="1"/>
  <c r="F68" i="1"/>
  <c r="K68" i="1" l="1"/>
  <c r="L68" i="1"/>
  <c r="J68" i="1" l="1"/>
  <c r="H68" i="1"/>
  <c r="I68" i="1" l="1"/>
  <c r="M16" i="1" l="1"/>
  <c r="N16" i="1" s="1"/>
  <c r="M36" i="1"/>
  <c r="N36" i="1" s="1"/>
  <c r="M58" i="1"/>
  <c r="N58" i="1" s="1"/>
  <c r="M44" i="1"/>
  <c r="N44" i="1" s="1"/>
  <c r="M62" i="1"/>
  <c r="N62" i="1" s="1"/>
  <c r="M25" i="1"/>
  <c r="N25" i="1" s="1"/>
  <c r="M20" i="1" l="1"/>
  <c r="N20" i="1" s="1"/>
  <c r="M28" i="1"/>
  <c r="N28" i="1" s="1"/>
  <c r="M17" i="1"/>
  <c r="N17" i="1" s="1"/>
  <c r="M43" i="1"/>
  <c r="N43" i="1" s="1"/>
  <c r="M24" i="1"/>
  <c r="N24" i="1" s="1"/>
  <c r="M46" i="1"/>
  <c r="N46" i="1" s="1"/>
  <c r="M34" i="1"/>
  <c r="N34" i="1" s="1"/>
  <c r="M32" i="1"/>
  <c r="N32" i="1" s="1"/>
  <c r="M52" i="1"/>
  <c r="N52" i="1" s="1"/>
  <c r="M33" i="1"/>
  <c r="N33" i="1" s="1"/>
  <c r="M29" i="1"/>
  <c r="N29" i="1" s="1"/>
  <c r="M19" i="1"/>
  <c r="N19" i="1" s="1"/>
  <c r="M53" i="1"/>
  <c r="N53" i="1" s="1"/>
  <c r="M18" i="1"/>
  <c r="N18" i="1" s="1"/>
  <c r="M35" i="1"/>
  <c r="N35" i="1" s="1"/>
  <c r="M56" i="1"/>
  <c r="N56" i="1" s="1"/>
  <c r="M67" i="1"/>
  <c r="N67" i="1" s="1"/>
  <c r="M54" i="1"/>
  <c r="N54" i="1" s="1"/>
  <c r="M59" i="1"/>
  <c r="N59" i="1" s="1"/>
  <c r="M55" i="1"/>
  <c r="N55" i="1" s="1"/>
  <c r="M57" i="1"/>
  <c r="N57" i="1" s="1"/>
  <c r="M64" i="1"/>
  <c r="N64" i="1" s="1"/>
  <c r="M50" i="1"/>
  <c r="N50" i="1" s="1"/>
  <c r="M48" i="1"/>
  <c r="N48" i="1" s="1"/>
  <c r="M49" i="1"/>
  <c r="N49" i="1" s="1"/>
  <c r="M31" i="1"/>
  <c r="N31" i="1" s="1"/>
  <c r="M22" i="1"/>
  <c r="N22" i="1" s="1"/>
  <c r="M41" i="1"/>
  <c r="N41" i="1" s="1"/>
  <c r="M23" i="1"/>
  <c r="N23" i="1" s="1"/>
  <c r="M66" i="1"/>
  <c r="N66" i="1" s="1"/>
  <c r="M27" i="1"/>
  <c r="N27" i="1" s="1"/>
  <c r="M63" i="1"/>
  <c r="N63" i="1" s="1"/>
  <c r="M51" i="1"/>
  <c r="N51" i="1" s="1"/>
  <c r="M37" i="1"/>
  <c r="N37" i="1" s="1"/>
  <c r="M47" i="1"/>
  <c r="N47" i="1" s="1"/>
  <c r="M61" i="1"/>
  <c r="N61" i="1" s="1"/>
  <c r="M65" i="1"/>
  <c r="N65" i="1" s="1"/>
  <c r="M38" i="1"/>
  <c r="N38" i="1" s="1"/>
  <c r="M21" i="1"/>
  <c r="N21" i="1" s="1"/>
  <c r="M39" i="1"/>
  <c r="N39" i="1" s="1"/>
  <c r="M45" i="1"/>
  <c r="N45" i="1" s="1"/>
  <c r="M30" i="1"/>
  <c r="N30" i="1" s="1"/>
  <c r="M42" i="1"/>
  <c r="N42" i="1" s="1"/>
  <c r="M40" i="1"/>
  <c r="N40" i="1" s="1"/>
  <c r="M26" i="1"/>
  <c r="N26" i="1" s="1"/>
  <c r="M60" i="1"/>
  <c r="N60" i="1" s="1"/>
  <c r="G68" i="1"/>
  <c r="M68" i="1" l="1"/>
  <c r="N68" i="1"/>
  <c r="O63" i="1" s="1"/>
  <c r="O20" i="1" l="1"/>
  <c r="O32" i="1"/>
  <c r="O43" i="1"/>
  <c r="O50" i="1"/>
  <c r="O18" i="1"/>
  <c r="O35" i="1"/>
  <c r="O67" i="1"/>
  <c r="O51" i="1"/>
  <c r="O21" i="1"/>
  <c r="O42" i="1"/>
  <c r="O59" i="1"/>
  <c r="O58" i="1"/>
  <c r="O52" i="1"/>
  <c r="O56" i="1"/>
  <c r="O64" i="1"/>
  <c r="O23" i="1"/>
  <c r="O22" i="1"/>
  <c r="O54" i="1"/>
  <c r="O25" i="1"/>
  <c r="O62" i="1"/>
  <c r="O55" i="1"/>
  <c r="O44" i="1"/>
  <c r="O33" i="1"/>
  <c r="O29" i="1"/>
  <c r="O19" i="1"/>
  <c r="O30" i="1"/>
  <c r="O16" i="1"/>
  <c r="O38" i="1"/>
  <c r="O24" i="1"/>
  <c r="O46" i="1"/>
  <c r="O66" i="1"/>
  <c r="O47" i="1"/>
  <c r="O17" i="1"/>
  <c r="O60" i="1"/>
  <c r="O39" i="1"/>
  <c r="O45" i="1"/>
  <c r="O34" i="1"/>
  <c r="O28" i="1"/>
  <c r="O49" i="1"/>
  <c r="O31" i="1"/>
  <c r="O26" i="1"/>
  <c r="O53" i="1"/>
  <c r="O27" i="1"/>
  <c r="O37" i="1"/>
  <c r="O40" i="1"/>
  <c r="O61" i="1"/>
  <c r="O65" i="1"/>
  <c r="O48" i="1"/>
  <c r="O36" i="1"/>
  <c r="O41" i="1"/>
  <c r="O57" i="1"/>
  <c r="O68" i="1" l="1"/>
</calcChain>
</file>

<file path=xl/sharedStrings.xml><?xml version="1.0" encoding="utf-8"?>
<sst xmlns="http://schemas.openxmlformats.org/spreadsheetml/2006/main" count="209" uniqueCount="127">
  <si>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</si>
  <si>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</si>
  <si>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</si>
  <si>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</si>
  <si>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</si>
  <si>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</si>
  <si>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</si>
  <si>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</si>
  <si>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</si>
  <si>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</si>
  <si>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</si>
  <si>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</si>
  <si>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</si>
  <si>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</si>
  <si>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</si>
  <si>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</si>
  <si>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</si>
  <si>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</si>
  <si>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</si>
  <si>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</si>
  <si>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</si>
  <si>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</si>
  <si>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</si>
  <si>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</si>
  <si>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</si>
  <si>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</si>
  <si>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</si>
  <si>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</si>
  <si>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</si>
  <si>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</si>
  <si>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</si>
  <si>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</si>
  <si>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</si>
  <si>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</si>
  <si>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</si>
  <si>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</si>
  <si>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</si>
  <si>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</si>
  <si>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</si>
  <si>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</si>
  <si>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</si>
  <si>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</si>
  <si>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</si>
  <si>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</si>
  <si>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</si>
  <si>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</si>
  <si>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</si>
  <si>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</si>
  <si>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</si>
  <si>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</si>
  <si>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</si>
  <si>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</si>
  <si>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</si>
  <si>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</si>
  <si>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</si>
  <si>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</si>
  <si>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</si>
  <si>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</si>
  <si>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</si>
  <si>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</si>
  <si>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</si>
  <si>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</si>
  <si>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</si>
  <si>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</si>
  <si>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</si>
  <si>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</si>
  <si>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</si>
  <si>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</si>
  <si>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</si>
  <si>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</si>
  <si>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</si>
  <si>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</si>
  <si>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</si>
  <si>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</si>
  <si>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</si>
  <si>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</si>
  <si>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</si>
  <si>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</si>
  <si>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</si>
  <si>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</si>
  <si>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</si>
  <si>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</si>
  <si>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</si>
  <si>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</si>
  <si>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</si>
  <si>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</si>
  <si>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</si>
  <si>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</si>
  <si>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</si>
  <si>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</si>
  <si>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</si>
  <si>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</si>
  <si>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</si>
  <si>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</si>
  <si>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</si>
  <si>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</si>
  <si>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</si>
  <si>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</si>
  <si>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</si>
  <si>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</si>
  <si>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</si>
  <si>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</si>
  <si>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</si>
  <si>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</si>
  <si>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</si>
  <si>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</si>
  <si>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</si>
  <si>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</si>
  <si>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</si>
  <si>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</si>
  <si>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</si>
  <si>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</si>
  <si>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</si>
  <si>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</si>
  <si>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</si>
  <si>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</si>
  <si>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</si>
  <si>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</si>
  <si>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</si>
  <si>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</si>
  <si>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</si>
  <si>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</si>
  <si>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</si>
  <si>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ХБҮЦ</t>
  </si>
  <si>
    <t>2-р сарын арилжааны дүн</t>
  </si>
  <si>
    <t xml:space="preserve">2021 оны 2 дугаар сарын 28-ны байдлаар </t>
  </si>
  <si>
    <t>2021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</si>
</sst>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0430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mbers/&#1040;&#1088;&#1080;&#1083;&#1078;&#1072;&#1072;&#1085;&#1099;%20&#1090;&#1072;&#1081;&#1083;&#1072;&#1085;/2020/Mnth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1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/>
          <cell r="M9"/>
          <cell r="N9"/>
          <cell r="O9"/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/>
          <cell r="M10"/>
          <cell r="N10"/>
          <cell r="O10"/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/>
          <cell r="M11"/>
          <cell r="N11"/>
          <cell r="O11"/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873950875.41999996</v>
          </cell>
          <cell r="F12">
            <v>6699289</v>
          </cell>
          <cell r="G12">
            <v>555193649.40999997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/>
          <cell r="O12"/>
          <cell r="P12">
            <v>8738050</v>
          </cell>
          <cell r="Q12">
            <v>1442344644.8299999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/>
          <cell r="M13"/>
          <cell r="N13"/>
          <cell r="O13"/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/>
          <cell r="M14"/>
          <cell r="N14"/>
          <cell r="O14"/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4788522190.9300003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/>
          <cell r="O15"/>
          <cell r="P15">
            <v>48179000</v>
          </cell>
          <cell r="Q15">
            <v>8761176830.1800003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/>
          <cell r="M16"/>
          <cell r="N16"/>
          <cell r="O16"/>
          <cell r="P16">
            <v>326676</v>
          </cell>
          <cell r="Q16">
            <v>79333334.980000004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23025736.350000001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/>
          <cell r="O17"/>
          <cell r="P17">
            <v>122523</v>
          </cell>
          <cell r="Q17">
            <v>44263606.350000001</v>
          </cell>
          <cell r="R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/>
          <cell r="M18"/>
          <cell r="N18"/>
          <cell r="O18"/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/>
          <cell r="M19"/>
          <cell r="N19"/>
          <cell r="O19"/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308785580.69999999</v>
          </cell>
          <cell r="F20">
            <v>7004064</v>
          </cell>
          <cell r="G20">
            <v>563723522.24000001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/>
          <cell r="O20"/>
          <cell r="P20">
            <v>8967752</v>
          </cell>
          <cell r="Q20">
            <v>888909102.94000006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313581809.89999998</v>
          </cell>
          <cell r="F21">
            <v>10174701</v>
          </cell>
          <cell r="G21">
            <v>313753028.61000001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/>
          <cell r="O21"/>
          <cell r="P21">
            <v>20433825</v>
          </cell>
          <cell r="Q21">
            <v>783494858.50999999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/>
          <cell r="M22"/>
          <cell r="N22"/>
          <cell r="O22"/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17011404.510000002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/>
          <cell r="M23"/>
          <cell r="N23"/>
          <cell r="O23"/>
          <cell r="P23">
            <v>103513</v>
          </cell>
          <cell r="Q23">
            <v>17011404.510000002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/>
          <cell r="M24"/>
          <cell r="N24"/>
          <cell r="O24"/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/>
          <cell r="M25"/>
          <cell r="N25"/>
          <cell r="O25"/>
          <cell r="P25">
            <v>8232</v>
          </cell>
          <cell r="Q25">
            <v>2266950.2999999998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/>
          <cell r="M26"/>
          <cell r="N26"/>
          <cell r="O26"/>
          <cell r="P26">
            <v>9451</v>
          </cell>
          <cell r="Q26">
            <v>4991113.9700000007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/>
          <cell r="M27"/>
          <cell r="N27"/>
          <cell r="O27"/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/>
          <cell r="M28"/>
          <cell r="N28"/>
          <cell r="O28"/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/>
          <cell r="M29"/>
          <cell r="N29"/>
          <cell r="O29"/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/>
          <cell r="M30"/>
          <cell r="N30"/>
          <cell r="O30"/>
          <cell r="P30">
            <v>401283</v>
          </cell>
          <cell r="Q30">
            <v>22196210.800000001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61246915.240000002</v>
          </cell>
          <cell r="F31">
            <v>96458</v>
          </cell>
          <cell r="G31">
            <v>25797306.870000001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/>
          <cell r="O31"/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/>
          <cell r="M32"/>
          <cell r="N32"/>
          <cell r="O32"/>
          <cell r="P32">
            <v>191358</v>
          </cell>
          <cell r="Q32">
            <v>26083264.600000001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283248605.75999999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/>
          <cell r="O33"/>
          <cell r="P33">
            <v>6381231</v>
          </cell>
          <cell r="Q33">
            <v>312765662.52999997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/>
          <cell r="O34"/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/>
          <cell r="M35"/>
          <cell r="N35"/>
          <cell r="O35"/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6888725.2300000004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/>
          <cell r="M36"/>
          <cell r="N36"/>
          <cell r="O36"/>
          <cell r="P36">
            <v>57383</v>
          </cell>
          <cell r="Q36">
            <v>7573172.0300000003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55872787.140000001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5888885655.8900003</v>
          </cell>
          <cell r="R37"/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/>
          <cell r="M38"/>
          <cell r="N38"/>
          <cell r="O38"/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/>
          <cell r="M39"/>
          <cell r="N39"/>
          <cell r="O39"/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/>
          <cell r="O40"/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/>
          <cell r="M41"/>
          <cell r="N41"/>
          <cell r="O41"/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4050498455.3299999</v>
          </cell>
          <cell r="F42">
            <v>2350026</v>
          </cell>
          <cell r="G42">
            <v>2887798175.4400001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/>
          <cell r="O42"/>
          <cell r="P42">
            <v>14591049</v>
          </cell>
          <cell r="Q42">
            <v>7304696630.7700005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/>
          <cell r="M43"/>
          <cell r="N43"/>
          <cell r="O43"/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/>
          <cell r="M44"/>
          <cell r="N44"/>
          <cell r="O44"/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/>
          <cell r="M45"/>
          <cell r="N45"/>
          <cell r="O45"/>
          <cell r="P45">
            <v>67477</v>
          </cell>
          <cell r="Q45">
            <v>5513738.7799999993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49098312.200000003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/>
          <cell r="M46"/>
          <cell r="N46"/>
          <cell r="O46"/>
          <cell r="P46">
            <v>429657</v>
          </cell>
          <cell r="Q46">
            <v>72753917.930000007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80508945.650000006</v>
          </cell>
          <cell r="F47">
            <v>839596</v>
          </cell>
          <cell r="G47">
            <v>47859839.600000001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/>
          <cell r="M47"/>
          <cell r="N47"/>
          <cell r="O47"/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/>
          <cell r="O48"/>
          <cell r="P48">
            <v>11655</v>
          </cell>
          <cell r="Q48">
            <v>15527344.560000001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/>
          <cell r="O49"/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/>
          <cell r="M50"/>
          <cell r="N50"/>
          <cell r="O50"/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/>
          <cell r="M51"/>
          <cell r="N51"/>
          <cell r="O51"/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/>
          <cell r="M52"/>
          <cell r="N52"/>
          <cell r="O52"/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/>
          <cell r="M53"/>
          <cell r="N53"/>
          <cell r="O53"/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174513834.49000001</v>
          </cell>
          <cell r="F54">
            <v>1178327</v>
          </cell>
          <cell r="G54">
            <v>250507299.30000001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/>
          <cell r="O54"/>
          <cell r="P54">
            <v>1883373</v>
          </cell>
          <cell r="Q54">
            <v>504221133.79000002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/>
          <cell r="M55"/>
          <cell r="N55"/>
          <cell r="O55"/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533323.68999999994</v>
          </cell>
          <cell r="F56">
            <v>448211</v>
          </cell>
          <cell r="G56">
            <v>48275760.380000003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/>
          <cell r="M56"/>
          <cell r="N56"/>
          <cell r="O56"/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459932583.22000003</v>
          </cell>
          <cell r="F57">
            <v>1052616</v>
          </cell>
          <cell r="G57">
            <v>190519302.28999999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/>
          <cell r="O57"/>
          <cell r="P57">
            <v>3584278</v>
          </cell>
          <cell r="Q57">
            <v>904051885.50999999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/>
          <cell r="M58"/>
          <cell r="N58"/>
          <cell r="O58"/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67894626.099999994</v>
          </cell>
          <cell r="F59">
            <v>1059447</v>
          </cell>
          <cell r="G59">
            <v>217716478.68000001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/>
          <cell r="O59"/>
          <cell r="P59">
            <v>1577266</v>
          </cell>
          <cell r="Q59">
            <v>297415104.77999997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/>
          <cell r="M60"/>
          <cell r="N60"/>
          <cell r="O60"/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/>
          <cell r="M61"/>
          <cell r="N61"/>
          <cell r="O61"/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/>
          <cell r="M62"/>
          <cell r="N62"/>
          <cell r="O62"/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5785957304.6400003</v>
          </cell>
          <cell r="R65">
            <v>430211399.19999999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/>
          <cell r="O9"/>
          <cell r="P9"/>
          <cell r="Q9"/>
          <cell r="R9">
            <v>0</v>
          </cell>
          <cell r="S9">
            <v>0</v>
          </cell>
          <cell r="U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/>
          <cell r="P10"/>
          <cell r="Q10"/>
          <cell r="R10">
            <v>0</v>
          </cell>
          <cell r="S10">
            <v>0</v>
          </cell>
          <cell r="U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35</v>
          </cell>
          <cell r="G11">
            <v>246850</v>
          </cell>
          <cell r="H11">
            <v>246850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/>
          <cell r="O11"/>
          <cell r="P11"/>
          <cell r="Q11"/>
          <cell r="R11">
            <v>35</v>
          </cell>
          <cell r="S11">
            <v>246850</v>
          </cell>
          <cell r="U11"/>
        </row>
        <row r="12">
          <cell r="B12" t="str">
            <v>ARD</v>
          </cell>
          <cell r="C12" t="str">
            <v>Ард капитал групп ХХК</v>
          </cell>
          <cell r="D12">
            <v>3064631</v>
          </cell>
          <cell r="E12">
            <v>813104119.30999994</v>
          </cell>
          <cell r="F12">
            <v>4637652</v>
          </cell>
          <cell r="G12">
            <v>706669861.25999999</v>
          </cell>
          <cell r="H12">
            <v>1519773980.5699999</v>
          </cell>
          <cell r="I12">
            <v>4</v>
          </cell>
          <cell r="J12">
            <v>404000</v>
          </cell>
          <cell r="K12">
            <v>416</v>
          </cell>
          <cell r="L12">
            <v>42236000</v>
          </cell>
          <cell r="M12">
            <v>42640000</v>
          </cell>
          <cell r="N12"/>
          <cell r="O12"/>
          <cell r="P12"/>
          <cell r="Q12"/>
          <cell r="R12">
            <v>7702703</v>
          </cell>
          <cell r="S12">
            <v>1562413980.5699999</v>
          </cell>
          <cell r="U12"/>
        </row>
        <row r="13">
          <cell r="B13" t="str">
            <v>ARGB</v>
          </cell>
          <cell r="C13" t="str">
            <v>Аргай бэст ХХК</v>
          </cell>
          <cell r="D13">
            <v>6798</v>
          </cell>
          <cell r="E13">
            <v>5856344.5</v>
          </cell>
          <cell r="F13">
            <v>1158</v>
          </cell>
          <cell r="G13">
            <v>1628885</v>
          </cell>
          <cell r="H13">
            <v>7485229.5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/>
          <cell r="O13"/>
          <cell r="P13"/>
          <cell r="Q13"/>
          <cell r="R13">
            <v>7956</v>
          </cell>
          <cell r="S13">
            <v>7485229.5</v>
          </cell>
          <cell r="U13"/>
        </row>
        <row r="14">
          <cell r="B14" t="str">
            <v>BATS</v>
          </cell>
          <cell r="C14" t="str">
            <v>Батс ХХК</v>
          </cell>
          <cell r="D14">
            <v>156700</v>
          </cell>
          <cell r="E14">
            <v>28288655.350000001</v>
          </cell>
          <cell r="F14">
            <v>64128</v>
          </cell>
          <cell r="G14">
            <v>12148597.949999999</v>
          </cell>
          <cell r="H14">
            <v>40437253.299999997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/>
          <cell r="P14"/>
          <cell r="Q14"/>
          <cell r="R14">
            <v>220828</v>
          </cell>
          <cell r="S14">
            <v>40437253.299999997</v>
          </cell>
          <cell r="U14"/>
        </row>
        <row r="15">
          <cell r="B15" t="str">
            <v>BDSC</v>
          </cell>
          <cell r="C15" t="str">
            <v>БиДиСек ХК</v>
          </cell>
          <cell r="D15">
            <v>9841780</v>
          </cell>
          <cell r="E15">
            <v>1634054126.7</v>
          </cell>
          <cell r="F15">
            <v>11411904</v>
          </cell>
          <cell r="G15">
            <v>2058834938.21</v>
          </cell>
          <cell r="H15">
            <v>3692889064.9099998</v>
          </cell>
          <cell r="I15">
            <v>60</v>
          </cell>
          <cell r="J15">
            <v>6020000</v>
          </cell>
          <cell r="K15">
            <v>0</v>
          </cell>
          <cell r="L15">
            <v>0</v>
          </cell>
          <cell r="M15">
            <v>6020000</v>
          </cell>
          <cell r="N15"/>
          <cell r="O15"/>
          <cell r="P15"/>
          <cell r="Q15"/>
          <cell r="R15">
            <v>21253744</v>
          </cell>
          <cell r="S15">
            <v>3698909064.9099998</v>
          </cell>
          <cell r="U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/>
          <cell r="P16"/>
          <cell r="Q16"/>
          <cell r="R16">
            <v>0</v>
          </cell>
          <cell r="S16">
            <v>0</v>
          </cell>
          <cell r="U16"/>
        </row>
        <row r="17">
          <cell r="B17" t="str">
            <v>BLMB</v>
          </cell>
          <cell r="C17" t="str">
            <v>Блүмсбюри секюритиес ХХК</v>
          </cell>
          <cell r="D17">
            <v>79312</v>
          </cell>
          <cell r="E17">
            <v>46712932.119999997</v>
          </cell>
          <cell r="F17">
            <v>247588</v>
          </cell>
          <cell r="G17">
            <v>61411472.670000002</v>
          </cell>
          <cell r="H17">
            <v>108124404.78999999</v>
          </cell>
          <cell r="I17">
            <v>0</v>
          </cell>
          <cell r="J17">
            <v>0</v>
          </cell>
          <cell r="K17">
            <v>22</v>
          </cell>
          <cell r="L17">
            <v>8880000</v>
          </cell>
          <cell r="M17">
            <v>8880000</v>
          </cell>
          <cell r="N17"/>
          <cell r="O17"/>
          <cell r="P17"/>
          <cell r="Q17"/>
          <cell r="R17">
            <v>326922</v>
          </cell>
          <cell r="S17">
            <v>117004404.78999999</v>
          </cell>
          <cell r="U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/>
          <cell r="P18"/>
          <cell r="Q18"/>
          <cell r="R18">
            <v>0</v>
          </cell>
          <cell r="S18">
            <v>0</v>
          </cell>
          <cell r="U18"/>
        </row>
        <row r="19">
          <cell r="B19" t="str">
            <v>BULG</v>
          </cell>
          <cell r="C19" t="str">
            <v>Булган брокер ХХК</v>
          </cell>
          <cell r="D19">
            <v>47118</v>
          </cell>
          <cell r="E19">
            <v>6892765.4100000001</v>
          </cell>
          <cell r="F19">
            <v>253691</v>
          </cell>
          <cell r="G19">
            <v>30315356.890000001</v>
          </cell>
          <cell r="H19">
            <v>37208122.299999997</v>
          </cell>
          <cell r="I19">
            <v>4</v>
          </cell>
          <cell r="J19">
            <v>1600000</v>
          </cell>
          <cell r="K19">
            <v>0</v>
          </cell>
          <cell r="L19">
            <v>0</v>
          </cell>
          <cell r="M19">
            <v>1600000</v>
          </cell>
          <cell r="N19"/>
          <cell r="O19"/>
          <cell r="P19"/>
          <cell r="Q19"/>
          <cell r="R19">
            <v>300813</v>
          </cell>
          <cell r="S19">
            <v>38808122.299999997</v>
          </cell>
          <cell r="U19"/>
        </row>
        <row r="20">
          <cell r="B20" t="str">
            <v>BUMB</v>
          </cell>
          <cell r="C20" t="str">
            <v>Бумбат-Алтай ХХК</v>
          </cell>
          <cell r="D20">
            <v>5300558</v>
          </cell>
          <cell r="E20">
            <v>905866013.41999996</v>
          </cell>
          <cell r="F20">
            <v>3297084</v>
          </cell>
          <cell r="G20">
            <v>1019470322.0599999</v>
          </cell>
          <cell r="H20">
            <v>1925336335.48</v>
          </cell>
          <cell r="I20">
            <v>7</v>
          </cell>
          <cell r="J20">
            <v>700000</v>
          </cell>
          <cell r="K20">
            <v>0</v>
          </cell>
          <cell r="L20">
            <v>0</v>
          </cell>
          <cell r="M20">
            <v>700000</v>
          </cell>
          <cell r="N20"/>
          <cell r="O20"/>
          <cell r="P20"/>
          <cell r="Q20"/>
          <cell r="R20">
            <v>8597649</v>
          </cell>
          <cell r="S20">
            <v>1926036335.48</v>
          </cell>
          <cell r="U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2850898</v>
          </cell>
          <cell r="E21">
            <v>297047080.38</v>
          </cell>
          <cell r="F21">
            <v>3985621</v>
          </cell>
          <cell r="G21">
            <v>368759693.12</v>
          </cell>
          <cell r="H21">
            <v>665806773.5</v>
          </cell>
          <cell r="I21">
            <v>3667</v>
          </cell>
          <cell r="J21">
            <v>368056240</v>
          </cell>
          <cell r="K21">
            <v>3334</v>
          </cell>
          <cell r="L21">
            <v>334754240</v>
          </cell>
          <cell r="M21">
            <v>702810480</v>
          </cell>
          <cell r="N21"/>
          <cell r="O21"/>
          <cell r="P21"/>
          <cell r="Q21"/>
          <cell r="R21">
            <v>6843520</v>
          </cell>
          <cell r="S21">
            <v>1368617253.5</v>
          </cell>
          <cell r="U21"/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/>
          <cell r="P22"/>
          <cell r="Q22"/>
          <cell r="R22">
            <v>0</v>
          </cell>
          <cell r="S22">
            <v>0</v>
          </cell>
          <cell r="U22"/>
        </row>
        <row r="23">
          <cell r="B23" t="str">
            <v>CTRL</v>
          </cell>
          <cell r="C23" t="str">
            <v>Централ секьюритийз ҮЦК</v>
          </cell>
          <cell r="D23">
            <v>8883</v>
          </cell>
          <cell r="E23">
            <v>6525144.7999999998</v>
          </cell>
          <cell r="F23">
            <v>845044</v>
          </cell>
          <cell r="G23">
            <v>45835378.140000001</v>
          </cell>
          <cell r="H23">
            <v>52360522.939999998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/>
          <cell r="P23"/>
          <cell r="Q23"/>
          <cell r="R23">
            <v>853927</v>
          </cell>
          <cell r="S23">
            <v>52360522.939999998</v>
          </cell>
          <cell r="U23"/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/>
          <cell r="O24"/>
          <cell r="P24"/>
          <cell r="Q24"/>
          <cell r="R24">
            <v>0</v>
          </cell>
          <cell r="S24">
            <v>0</v>
          </cell>
          <cell r="U24"/>
          <cell r="W24"/>
        </row>
        <row r="25">
          <cell r="B25" t="str">
            <v>DELG</v>
          </cell>
          <cell r="C25" t="str">
            <v>Дэлгэрхангай секюритиз ХХК</v>
          </cell>
          <cell r="D25">
            <v>14245</v>
          </cell>
          <cell r="E25">
            <v>31639956.300000001</v>
          </cell>
          <cell r="F25">
            <v>10</v>
          </cell>
          <cell r="G25">
            <v>16300</v>
          </cell>
          <cell r="H25">
            <v>31656256.300000001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/>
          <cell r="O25"/>
          <cell r="P25"/>
          <cell r="Q25"/>
          <cell r="R25">
            <v>14255</v>
          </cell>
          <cell r="S25">
            <v>31656256.300000001</v>
          </cell>
          <cell r="U25"/>
        </row>
        <row r="26">
          <cell r="B26" t="str">
            <v>DOMI</v>
          </cell>
          <cell r="C26" t="str">
            <v>Домикс сек ҮЦК ХХК</v>
          </cell>
          <cell r="D26">
            <v>51293</v>
          </cell>
          <cell r="E26">
            <v>13743450.18</v>
          </cell>
          <cell r="F26">
            <v>14734</v>
          </cell>
          <cell r="G26">
            <v>3549785.3</v>
          </cell>
          <cell r="H26">
            <v>17293235.48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/>
          <cell r="O26"/>
          <cell r="P26"/>
          <cell r="Q26"/>
          <cell r="R26">
            <v>66027</v>
          </cell>
          <cell r="S26">
            <v>17293235.48</v>
          </cell>
          <cell r="U26"/>
        </row>
        <row r="27">
          <cell r="B27" t="str">
            <v>DRBR</v>
          </cell>
          <cell r="C27" t="str">
            <v>Дархан брокер ХХК</v>
          </cell>
          <cell r="D27">
            <v>48948</v>
          </cell>
          <cell r="E27">
            <v>11986664.689999999</v>
          </cell>
          <cell r="F27">
            <v>52544</v>
          </cell>
          <cell r="G27">
            <v>81231129.920000002</v>
          </cell>
          <cell r="H27">
            <v>93217794.609999999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/>
          <cell r="O27"/>
          <cell r="P27"/>
          <cell r="Q27"/>
          <cell r="R27">
            <v>101492</v>
          </cell>
          <cell r="S27">
            <v>93217794.609999999</v>
          </cell>
          <cell r="U27"/>
        </row>
        <row r="28">
          <cell r="B28" t="str">
            <v>ECM</v>
          </cell>
          <cell r="C28" t="str">
            <v>Евразиа капитал монголиа ХХК</v>
          </cell>
          <cell r="D28">
            <v>874</v>
          </cell>
          <cell r="E28">
            <v>475300</v>
          </cell>
          <cell r="F28">
            <v>1000</v>
          </cell>
          <cell r="G28">
            <v>9480000</v>
          </cell>
          <cell r="H28">
            <v>9955300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/>
          <cell r="O28"/>
          <cell r="P28"/>
          <cell r="Q28"/>
          <cell r="R28">
            <v>1874</v>
          </cell>
          <cell r="S28">
            <v>9955300</v>
          </cell>
          <cell r="U28"/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/>
          <cell r="O29"/>
          <cell r="P29"/>
          <cell r="Q29"/>
          <cell r="R29">
            <v>0</v>
          </cell>
          <cell r="S29">
            <v>0</v>
          </cell>
          <cell r="U29"/>
        </row>
        <row r="30">
          <cell r="B30" t="str">
            <v>GATR</v>
          </cell>
          <cell r="C30" t="str">
            <v>Гацуурт трейд ХХК</v>
          </cell>
          <cell r="D30">
            <v>226831</v>
          </cell>
          <cell r="E30">
            <v>22349037.600000001</v>
          </cell>
          <cell r="F30">
            <v>12494</v>
          </cell>
          <cell r="G30">
            <v>3380898.3</v>
          </cell>
          <cell r="H30">
            <v>25729935.900000002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/>
          <cell r="O30"/>
          <cell r="P30"/>
          <cell r="Q30"/>
          <cell r="R30">
            <v>239325</v>
          </cell>
          <cell r="S30">
            <v>25729935.900000002</v>
          </cell>
          <cell r="U30"/>
        </row>
        <row r="31">
          <cell r="B31" t="str">
            <v>GAUL</v>
          </cell>
          <cell r="C31" t="str">
            <v>Гаүли ХХК</v>
          </cell>
          <cell r="D31">
            <v>315726</v>
          </cell>
          <cell r="E31">
            <v>544306878.40999997</v>
          </cell>
          <cell r="F31">
            <v>712663</v>
          </cell>
          <cell r="G31">
            <v>218715014.69</v>
          </cell>
          <cell r="H31">
            <v>763021893.0999999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/>
          <cell r="O31"/>
          <cell r="P31"/>
          <cell r="Q31"/>
          <cell r="R31">
            <v>1028389</v>
          </cell>
          <cell r="S31">
            <v>763021893.0999999</v>
          </cell>
          <cell r="U31"/>
        </row>
        <row r="32">
          <cell r="B32" t="str">
            <v>GDEV</v>
          </cell>
          <cell r="C32" t="str">
            <v>Гранддевелопмент ХХК</v>
          </cell>
          <cell r="D32">
            <v>1097392</v>
          </cell>
          <cell r="E32">
            <v>76366099.019999996</v>
          </cell>
          <cell r="F32">
            <v>450163</v>
          </cell>
          <cell r="G32">
            <v>37216816.600000001</v>
          </cell>
          <cell r="H32">
            <v>113582915.62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/>
          <cell r="O32"/>
          <cell r="P32"/>
          <cell r="Q32"/>
          <cell r="R32">
            <v>1547555</v>
          </cell>
          <cell r="S32">
            <v>113582915.62</v>
          </cell>
          <cell r="U32"/>
        </row>
        <row r="33">
          <cell r="B33" t="str">
            <v>GDSC</v>
          </cell>
          <cell r="C33" t="str">
            <v>Гүүдсек ХХК</v>
          </cell>
          <cell r="D33">
            <v>714992</v>
          </cell>
          <cell r="E33">
            <v>177033897.94999999</v>
          </cell>
          <cell r="F33">
            <v>434306</v>
          </cell>
          <cell r="G33">
            <v>182999823.15000001</v>
          </cell>
          <cell r="H33">
            <v>360033721.10000002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/>
          <cell r="O33"/>
          <cell r="P33"/>
          <cell r="Q33"/>
          <cell r="R33">
            <v>1149298</v>
          </cell>
          <cell r="S33">
            <v>360033721.10000002</v>
          </cell>
          <cell r="U33"/>
        </row>
        <row r="34">
          <cell r="B34" t="str">
            <v>GLMT</v>
          </cell>
          <cell r="C34" t="str">
            <v>Голомт Капитал ХХК</v>
          </cell>
          <cell r="D34">
            <v>11276298</v>
          </cell>
          <cell r="E34">
            <v>776535268.89999998</v>
          </cell>
          <cell r="F34">
            <v>9798201</v>
          </cell>
          <cell r="G34">
            <v>869225518.85000002</v>
          </cell>
          <cell r="H34">
            <v>1645760787.75</v>
          </cell>
          <cell r="I34">
            <v>17</v>
          </cell>
          <cell r="J34">
            <v>6761410</v>
          </cell>
          <cell r="K34">
            <v>17</v>
          </cell>
          <cell r="L34">
            <v>6761410</v>
          </cell>
          <cell r="M34">
            <v>13522820</v>
          </cell>
          <cell r="N34"/>
          <cell r="O34"/>
          <cell r="P34"/>
          <cell r="Q34"/>
          <cell r="R34">
            <v>21074533</v>
          </cell>
          <cell r="S34">
            <v>1659283607.75</v>
          </cell>
          <cell r="U34"/>
        </row>
        <row r="35">
          <cell r="B35" t="str">
            <v>GNDX</v>
          </cell>
          <cell r="C35" t="str">
            <v>Гендекс ХХК</v>
          </cell>
          <cell r="D35">
            <v>24729</v>
          </cell>
          <cell r="E35">
            <v>7553197.7999999998</v>
          </cell>
          <cell r="F35">
            <v>0</v>
          </cell>
          <cell r="G35">
            <v>0</v>
          </cell>
          <cell r="H35">
            <v>7553197.7999999998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/>
          <cell r="O35"/>
          <cell r="P35"/>
          <cell r="Q35"/>
          <cell r="R35">
            <v>24729</v>
          </cell>
          <cell r="S35">
            <v>7553197.7999999998</v>
          </cell>
          <cell r="U35"/>
        </row>
        <row r="36">
          <cell r="B36" t="str">
            <v>HUN</v>
          </cell>
          <cell r="C36" t="str">
            <v>Хүннү Эмпайр ХХК</v>
          </cell>
          <cell r="D36">
            <v>25340</v>
          </cell>
          <cell r="E36">
            <v>8432497.0999999996</v>
          </cell>
          <cell r="F36">
            <v>21233</v>
          </cell>
          <cell r="G36">
            <v>6700936.5</v>
          </cell>
          <cell r="H36">
            <v>15133433.6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/>
          <cell r="O36"/>
          <cell r="P36"/>
          <cell r="Q36"/>
          <cell r="R36">
            <v>46573</v>
          </cell>
          <cell r="S36">
            <v>15133433.6</v>
          </cell>
          <cell r="U36"/>
        </row>
        <row r="37">
          <cell r="B37" t="str">
            <v>INVC</v>
          </cell>
          <cell r="C37" t="str">
            <v>Инвескор капитал ҮЦК</v>
          </cell>
          <cell r="D37">
            <v>3936</v>
          </cell>
          <cell r="E37">
            <v>11382865.24</v>
          </cell>
          <cell r="F37">
            <v>26558</v>
          </cell>
          <cell r="G37">
            <v>2927149.39</v>
          </cell>
          <cell r="H37">
            <v>14310014.630000001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/>
          <cell r="O37"/>
          <cell r="P37"/>
          <cell r="Q37"/>
          <cell r="R37">
            <v>30494</v>
          </cell>
          <cell r="S37">
            <v>14310014.630000001</v>
          </cell>
          <cell r="U37"/>
        </row>
        <row r="38">
          <cell r="B38" t="str">
            <v>LFTI</v>
          </cell>
          <cell r="C38" t="str">
            <v>Лайфтайм инвестмент ХХК</v>
          </cell>
          <cell r="D38">
            <v>7950</v>
          </cell>
          <cell r="E38">
            <v>6953249.0999999996</v>
          </cell>
          <cell r="F38">
            <v>40981</v>
          </cell>
          <cell r="G38">
            <v>3107950</v>
          </cell>
          <cell r="H38">
            <v>10061199.1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/>
          <cell r="O38"/>
          <cell r="P38"/>
          <cell r="Q38"/>
          <cell r="R38">
            <v>48931</v>
          </cell>
          <cell r="S38">
            <v>10061199.1</v>
          </cell>
          <cell r="U38"/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28352</v>
          </cell>
          <cell r="G39">
            <v>6576888</v>
          </cell>
          <cell r="H39">
            <v>6576888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/>
          <cell r="O39"/>
          <cell r="P39"/>
          <cell r="Q39"/>
          <cell r="R39">
            <v>28352</v>
          </cell>
          <cell r="S39">
            <v>6576888</v>
          </cell>
          <cell r="U39"/>
          <cell r="W39"/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6000</v>
          </cell>
          <cell r="G40">
            <v>480009.6</v>
          </cell>
          <cell r="H40">
            <v>480009.6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/>
          <cell r="O40"/>
          <cell r="P40"/>
          <cell r="Q40"/>
          <cell r="R40">
            <v>6000</v>
          </cell>
          <cell r="S40">
            <v>480009.6</v>
          </cell>
          <cell r="U40"/>
        </row>
        <row r="41">
          <cell r="B41" t="str">
            <v>MICC</v>
          </cell>
          <cell r="C41" t="str">
            <v>Эм Ай Си Си ХХК</v>
          </cell>
          <cell r="D41">
            <v>7926</v>
          </cell>
          <cell r="E41">
            <v>28453700</v>
          </cell>
          <cell r="F41">
            <v>0</v>
          </cell>
          <cell r="G41">
            <v>0</v>
          </cell>
          <cell r="H41">
            <v>28453700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/>
          <cell r="O41"/>
          <cell r="P41"/>
          <cell r="Q41"/>
          <cell r="R41">
            <v>7926</v>
          </cell>
          <cell r="S41">
            <v>28453700</v>
          </cell>
          <cell r="U41"/>
        </row>
        <row r="42">
          <cell r="B42" t="str">
            <v>MNET</v>
          </cell>
          <cell r="C42" t="str">
            <v>Ард секюритиз ХХК</v>
          </cell>
          <cell r="D42">
            <v>56317146</v>
          </cell>
          <cell r="E42">
            <v>21016268147.790001</v>
          </cell>
          <cell r="F42">
            <v>53723550</v>
          </cell>
          <cell r="G42">
            <v>21689893406.369999</v>
          </cell>
          <cell r="H42">
            <v>42706161554.160004</v>
          </cell>
          <cell r="I42">
            <v>10</v>
          </cell>
          <cell r="J42">
            <v>1010000</v>
          </cell>
          <cell r="K42"/>
          <cell r="L42"/>
          <cell r="M42">
            <v>1010000</v>
          </cell>
          <cell r="N42"/>
          <cell r="O42"/>
          <cell r="P42"/>
          <cell r="Q42"/>
          <cell r="R42">
            <v>110040706</v>
          </cell>
          <cell r="S42">
            <v>42707171554.160004</v>
          </cell>
          <cell r="U42"/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/>
          <cell r="O43"/>
          <cell r="P43"/>
          <cell r="Q43"/>
          <cell r="R43">
            <v>0</v>
          </cell>
          <cell r="S43">
            <v>0</v>
          </cell>
          <cell r="U43"/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/>
          <cell r="O44"/>
          <cell r="P44"/>
          <cell r="Q44"/>
          <cell r="R44">
            <v>0</v>
          </cell>
          <cell r="S44">
            <v>0</v>
          </cell>
          <cell r="U44"/>
        </row>
        <row r="45">
          <cell r="B45" t="str">
            <v>MSDQ</v>
          </cell>
          <cell r="C45" t="str">
            <v>Масдак ХХК</v>
          </cell>
          <cell r="D45">
            <v>37218</v>
          </cell>
          <cell r="E45">
            <v>5837583.8200000003</v>
          </cell>
          <cell r="F45">
            <v>131887</v>
          </cell>
          <cell r="G45">
            <v>16779623.379999999</v>
          </cell>
          <cell r="H45">
            <v>22617207.199999999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/>
          <cell r="O45"/>
          <cell r="P45"/>
          <cell r="Q45"/>
          <cell r="R45">
            <v>169105</v>
          </cell>
          <cell r="S45">
            <v>22617207.199999999</v>
          </cell>
          <cell r="U45"/>
        </row>
        <row r="46">
          <cell r="B46" t="str">
            <v>MSEC</v>
          </cell>
          <cell r="C46" t="str">
            <v>Монсек ХХК</v>
          </cell>
          <cell r="D46">
            <v>939548</v>
          </cell>
          <cell r="E46">
            <v>126981620.56</v>
          </cell>
          <cell r="F46">
            <v>805214</v>
          </cell>
          <cell r="G46">
            <v>120736327.77</v>
          </cell>
          <cell r="H46">
            <v>247717948.32999998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/>
          <cell r="O46"/>
          <cell r="P46"/>
          <cell r="Q46"/>
          <cell r="R46">
            <v>1744762</v>
          </cell>
          <cell r="S46">
            <v>247717948.32999998</v>
          </cell>
          <cell r="U46"/>
        </row>
        <row r="47">
          <cell r="B47" t="str">
            <v>NOVL</v>
          </cell>
          <cell r="C47" t="str">
            <v>Новел инвестмент ХХК</v>
          </cell>
          <cell r="D47">
            <v>378145</v>
          </cell>
          <cell r="E47">
            <v>134023800.12</v>
          </cell>
          <cell r="F47">
            <v>394883</v>
          </cell>
          <cell r="G47">
            <v>100150921.45</v>
          </cell>
          <cell r="H47">
            <v>234174721.56999999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/>
          <cell r="O47"/>
          <cell r="P47"/>
          <cell r="Q47"/>
          <cell r="R47">
            <v>773028</v>
          </cell>
          <cell r="S47">
            <v>234174721.56999999</v>
          </cell>
          <cell r="U47"/>
        </row>
        <row r="48">
          <cell r="B48" t="str">
            <v>NSEC</v>
          </cell>
          <cell r="C48" t="str">
            <v>Нэйшнл сэкюритис ХХК</v>
          </cell>
          <cell r="D48">
            <v>36003</v>
          </cell>
          <cell r="E48">
            <v>7904366.5499999998</v>
          </cell>
          <cell r="F48">
            <v>3628</v>
          </cell>
          <cell r="G48">
            <v>1259611.8400000001</v>
          </cell>
          <cell r="H48">
            <v>9163978.3900000006</v>
          </cell>
          <cell r="I48">
            <v>20</v>
          </cell>
          <cell r="J48">
            <v>8080000</v>
          </cell>
          <cell r="K48">
            <v>0</v>
          </cell>
          <cell r="L48">
            <v>0</v>
          </cell>
          <cell r="M48">
            <v>8080000</v>
          </cell>
          <cell r="N48"/>
          <cell r="O48"/>
          <cell r="P48"/>
          <cell r="Q48"/>
          <cell r="R48">
            <v>39651</v>
          </cell>
          <cell r="S48">
            <v>17243978.390000001</v>
          </cell>
          <cell r="U48"/>
        </row>
        <row r="49">
          <cell r="B49" t="str">
            <v>RISM</v>
          </cell>
          <cell r="C49" t="str">
            <v>Райнос инвестмент ҮЦК ХХК</v>
          </cell>
          <cell r="D49">
            <v>1136</v>
          </cell>
          <cell r="E49">
            <v>1682130</v>
          </cell>
          <cell r="F49">
            <v>136</v>
          </cell>
          <cell r="G49">
            <v>1358190</v>
          </cell>
          <cell r="H49">
            <v>3040320</v>
          </cell>
          <cell r="I49">
            <v>49</v>
          </cell>
          <cell r="J49">
            <v>4949000</v>
          </cell>
          <cell r="K49">
            <v>49</v>
          </cell>
          <cell r="L49">
            <v>4949000</v>
          </cell>
          <cell r="M49">
            <v>9898000</v>
          </cell>
          <cell r="N49"/>
          <cell r="O49"/>
          <cell r="P49"/>
          <cell r="Q49"/>
          <cell r="R49">
            <v>1370</v>
          </cell>
          <cell r="S49">
            <v>12938320</v>
          </cell>
          <cell r="U49"/>
        </row>
        <row r="50">
          <cell r="B50" t="str">
            <v>SANR</v>
          </cell>
          <cell r="C50" t="str">
            <v>Санар ХХК</v>
          </cell>
          <cell r="D50">
            <v>200</v>
          </cell>
          <cell r="E50">
            <v>146600</v>
          </cell>
          <cell r="F50">
            <v>0</v>
          </cell>
          <cell r="G50">
            <v>0</v>
          </cell>
          <cell r="H50">
            <v>146600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/>
          <cell r="O50"/>
          <cell r="P50"/>
          <cell r="Q50"/>
          <cell r="R50">
            <v>200</v>
          </cell>
          <cell r="S50">
            <v>146600</v>
          </cell>
          <cell r="U50"/>
        </row>
        <row r="51">
          <cell r="B51" t="str">
            <v>SECP</v>
          </cell>
          <cell r="C51" t="str">
            <v>СИКАП</v>
          </cell>
          <cell r="D51">
            <v>97486</v>
          </cell>
          <cell r="E51">
            <v>3640844.3</v>
          </cell>
          <cell r="F51">
            <v>98062</v>
          </cell>
          <cell r="G51">
            <v>6608640.1500000004</v>
          </cell>
          <cell r="H51">
            <v>10249484.449999999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/>
          <cell r="O51"/>
          <cell r="P51"/>
          <cell r="Q51"/>
          <cell r="R51">
            <v>195548</v>
          </cell>
          <cell r="S51">
            <v>10249484.449999999</v>
          </cell>
          <cell r="U51"/>
        </row>
        <row r="52">
          <cell r="B52" t="str">
            <v>SGC</v>
          </cell>
          <cell r="C52" t="str">
            <v>Эс Жи Капитал ХХК</v>
          </cell>
          <cell r="D52">
            <v>1810</v>
          </cell>
          <cell r="E52">
            <v>146300</v>
          </cell>
          <cell r="F52">
            <v>300498</v>
          </cell>
          <cell r="G52">
            <v>18618010</v>
          </cell>
          <cell r="H52">
            <v>18764310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/>
          <cell r="O52"/>
          <cell r="P52"/>
          <cell r="Q52"/>
          <cell r="R52">
            <v>302308</v>
          </cell>
          <cell r="S52">
            <v>18764310</v>
          </cell>
          <cell r="U52"/>
          <cell r="W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278000</v>
          </cell>
          <cell r="G53">
            <v>13341931.859999999</v>
          </cell>
          <cell r="H53">
            <v>13341931.859999999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/>
          <cell r="O53"/>
          <cell r="P53"/>
          <cell r="Q53"/>
          <cell r="R53">
            <v>278000</v>
          </cell>
          <cell r="S53">
            <v>13341931.859999999</v>
          </cell>
          <cell r="U53"/>
        </row>
        <row r="54">
          <cell r="B54" t="str">
            <v>STIN</v>
          </cell>
          <cell r="C54" t="str">
            <v>Стандарт инвестмент ХХК</v>
          </cell>
          <cell r="D54">
            <v>18598912</v>
          </cell>
          <cell r="E54">
            <v>3521032786.27</v>
          </cell>
          <cell r="F54">
            <v>18430314</v>
          </cell>
          <cell r="G54">
            <v>2319673411.0599999</v>
          </cell>
          <cell r="H54">
            <v>5840706197.3299999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/>
          <cell r="O54"/>
          <cell r="P54"/>
          <cell r="Q54"/>
          <cell r="R54">
            <v>37029226</v>
          </cell>
          <cell r="S54">
            <v>5840706197.3299999</v>
          </cell>
          <cell r="U54"/>
        </row>
        <row r="55">
          <cell r="B55" t="str">
            <v>TABO</v>
          </cell>
          <cell r="C55" t="str">
            <v>Таван богд ХХК</v>
          </cell>
          <cell r="D55">
            <v>111723</v>
          </cell>
          <cell r="E55">
            <v>6758363</v>
          </cell>
          <cell r="F55">
            <v>112137</v>
          </cell>
          <cell r="G55">
            <v>28530974.780000001</v>
          </cell>
          <cell r="H55">
            <v>35289337.780000001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/>
          <cell r="O55"/>
          <cell r="P55"/>
          <cell r="Q55"/>
          <cell r="R55">
            <v>223860</v>
          </cell>
          <cell r="S55">
            <v>35289337.780000001</v>
          </cell>
          <cell r="U55"/>
        </row>
        <row r="56">
          <cell r="B56" t="str">
            <v>TCHB</v>
          </cell>
          <cell r="C56" t="str">
            <v>Тулгат чандмань баян ХХК</v>
          </cell>
          <cell r="D56">
            <v>90437</v>
          </cell>
          <cell r="E56">
            <v>12101330.74</v>
          </cell>
          <cell r="F56">
            <v>103253</v>
          </cell>
          <cell r="G56">
            <v>126834804.78</v>
          </cell>
          <cell r="H56">
            <v>138936135.52000001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/>
          <cell r="O56"/>
          <cell r="P56"/>
          <cell r="Q56"/>
          <cell r="R56">
            <v>193690</v>
          </cell>
          <cell r="S56">
            <v>138936135.52000001</v>
          </cell>
          <cell r="U56"/>
        </row>
        <row r="57">
          <cell r="B57" t="str">
            <v>TDB</v>
          </cell>
          <cell r="C57" t="str">
            <v>Ти Ди Би Капитал ХХК</v>
          </cell>
          <cell r="D57">
            <v>4032756</v>
          </cell>
          <cell r="E57">
            <v>812318425.24000001</v>
          </cell>
          <cell r="F57">
            <v>3466341</v>
          </cell>
          <cell r="G57">
            <v>649226247.54999995</v>
          </cell>
          <cell r="H57">
            <v>1461544672.79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/>
          <cell r="O57"/>
          <cell r="P57"/>
          <cell r="Q57"/>
          <cell r="R57">
            <v>7499097</v>
          </cell>
          <cell r="S57">
            <v>1461544672.79</v>
          </cell>
          <cell r="U57"/>
        </row>
        <row r="58">
          <cell r="B58" t="str">
            <v>TNGR</v>
          </cell>
          <cell r="C58" t="str">
            <v>Тэнгэр капитал ХХК</v>
          </cell>
          <cell r="D58">
            <v>28265</v>
          </cell>
          <cell r="E58">
            <v>11147256.859999999</v>
          </cell>
          <cell r="F58">
            <v>74263</v>
          </cell>
          <cell r="G58">
            <v>12933520.859999999</v>
          </cell>
          <cell r="H58">
            <v>24080777.719999999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/>
          <cell r="O58"/>
          <cell r="P58"/>
          <cell r="Q58"/>
          <cell r="R58">
            <v>102528</v>
          </cell>
          <cell r="S58">
            <v>24080777.719999999</v>
          </cell>
          <cell r="U58"/>
        </row>
        <row r="59">
          <cell r="B59" t="str">
            <v>TTOL</v>
          </cell>
          <cell r="C59" t="str">
            <v>Апекс Капитал ҮЦК</v>
          </cell>
          <cell r="D59">
            <v>3370256</v>
          </cell>
          <cell r="E59">
            <v>471095706.95999998</v>
          </cell>
          <cell r="F59">
            <v>4933380</v>
          </cell>
          <cell r="G59">
            <v>745105897.38</v>
          </cell>
          <cell r="H59">
            <v>1216201604.3399999</v>
          </cell>
          <cell r="I59">
            <v>5</v>
          </cell>
          <cell r="J59">
            <v>500000</v>
          </cell>
          <cell r="K59">
            <v>5</v>
          </cell>
          <cell r="L59">
            <v>500000</v>
          </cell>
          <cell r="M59">
            <v>1000000</v>
          </cell>
          <cell r="N59"/>
          <cell r="O59"/>
          <cell r="P59"/>
          <cell r="Q59"/>
          <cell r="R59">
            <v>8303646</v>
          </cell>
          <cell r="S59">
            <v>1217201604.3399999</v>
          </cell>
          <cell r="U59"/>
        </row>
        <row r="60">
          <cell r="B60" t="str">
            <v>UNDR</v>
          </cell>
          <cell r="C60" t="str">
            <v>Өндөрхаан инвест ХХК</v>
          </cell>
          <cell r="D60">
            <v>32870</v>
          </cell>
          <cell r="E60">
            <v>3101184</v>
          </cell>
          <cell r="F60">
            <v>19924</v>
          </cell>
          <cell r="G60">
            <v>5038410.75</v>
          </cell>
          <cell r="H60">
            <v>8139594.75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/>
          <cell r="O60"/>
          <cell r="P60"/>
          <cell r="Q60"/>
          <cell r="R60">
            <v>52794</v>
          </cell>
          <cell r="S60">
            <v>8139594.75</v>
          </cell>
          <cell r="U60"/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/>
          <cell r="O61"/>
          <cell r="P61"/>
          <cell r="Q61"/>
          <cell r="R61">
            <v>0</v>
          </cell>
          <cell r="S61">
            <v>0</v>
          </cell>
          <cell r="U61"/>
        </row>
        <row r="62">
          <cell r="B62" t="str">
            <v>ZRGD</v>
          </cell>
          <cell r="C62" t="str">
            <v>Зэргэд ХХК</v>
          </cell>
          <cell r="D62">
            <v>139805</v>
          </cell>
          <cell r="E62">
            <v>25336344.5</v>
          </cell>
          <cell r="F62">
            <v>168260</v>
          </cell>
          <cell r="G62">
            <v>34062529.409999996</v>
          </cell>
          <cell r="H62">
            <v>59398873.909999996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/>
          <cell r="O62"/>
          <cell r="P62"/>
          <cell r="Q62"/>
          <cell r="R62">
            <v>308065</v>
          </cell>
          <cell r="S62">
            <v>59398873.909999996</v>
          </cell>
          <cell r="U62"/>
        </row>
        <row r="63">
          <cell r="B63"/>
          <cell r="C63"/>
          <cell r="D63">
            <v>119386874</v>
          </cell>
          <cell r="E63">
            <v>31621082034.990002</v>
          </cell>
          <cell r="F63">
            <v>119386874</v>
          </cell>
          <cell r="G63">
            <v>31621082034.990005</v>
          </cell>
          <cell r="H63"/>
          <cell r="I63">
            <v>3843</v>
          </cell>
          <cell r="J63">
            <v>398080650</v>
          </cell>
        </row>
        <row r="64">
          <cell r="C64"/>
          <cell r="D64"/>
          <cell r="E64"/>
          <cell r="F64"/>
          <cell r="G64"/>
          <cell r="H64"/>
          <cell r="I64"/>
          <cell r="J64"/>
        </row>
        <row r="66">
          <cell r="C66"/>
          <cell r="D66"/>
          <cell r="E66"/>
          <cell r="F66"/>
          <cell r="G66"/>
          <cell r="H66"/>
        </row>
        <row r="67">
          <cell r="C67"/>
          <cell r="D67"/>
          <cell r="E67"/>
          <cell r="F67"/>
          <cell r="G67"/>
          <cell r="H67"/>
        </row>
        <row r="68">
          <cell r="C68"/>
          <cell r="D68"/>
          <cell r="E68"/>
          <cell r="F68"/>
          <cell r="G68"/>
          <cell r="H68"/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8607176830.1800003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154000000</v>
          </cell>
          <cell r="M16">
            <v>8761176830.1800003</v>
          </cell>
          <cell r="N16">
            <v>8761176830.1800003</v>
          </cell>
        </row>
        <row r="17">
          <cell r="B17" t="str">
            <v>MNET</v>
          </cell>
          <cell r="C17" t="str">
            <v>"АРД СЕКЬЮРИТИЗ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6938296630.7700005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366400000</v>
          </cell>
          <cell r="M17">
            <v>7304696630.7700005</v>
          </cell>
          <cell r="N17">
            <v>7304696630.7700005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F18"/>
          <cell r="G18">
            <v>75881655.890000001</v>
          </cell>
          <cell r="H18">
            <v>0</v>
          </cell>
          <cell r="I18">
            <v>204000</v>
          </cell>
          <cell r="J18">
            <v>0</v>
          </cell>
          <cell r="K18">
            <v>0</v>
          </cell>
          <cell r="L18">
            <v>5812800000</v>
          </cell>
          <cell r="M18">
            <v>5888885655.8900003</v>
          </cell>
          <cell r="N18">
            <v>5888885655.8900003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655716564.75</v>
          </cell>
          <cell r="H19">
            <v>0</v>
          </cell>
          <cell r="I19">
            <v>241206000</v>
          </cell>
          <cell r="J19">
            <v>0</v>
          </cell>
          <cell r="K19">
            <v>0</v>
          </cell>
          <cell r="L19">
            <v>771200000</v>
          </cell>
          <cell r="M19">
            <v>1668122564.75</v>
          </cell>
          <cell r="N19">
            <v>1668122564.75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F20"/>
          <cell r="G20">
            <v>1429144524.8299999</v>
          </cell>
          <cell r="H20">
            <v>0</v>
          </cell>
          <cell r="I20">
            <v>9600120</v>
          </cell>
          <cell r="J20">
            <v>0</v>
          </cell>
          <cell r="K20">
            <v>0</v>
          </cell>
          <cell r="L20">
            <v>3600000</v>
          </cell>
          <cell r="M20">
            <v>1442344644.8299999</v>
          </cell>
          <cell r="N20">
            <v>1442344644.8299999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650451885.50999999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253600000</v>
          </cell>
          <cell r="M21">
            <v>904051885.50999999</v>
          </cell>
          <cell r="N21">
            <v>904051885.50999999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E22"/>
          <cell r="F22"/>
          <cell r="G22">
            <v>872509102.94000006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16400000</v>
          </cell>
          <cell r="M22">
            <v>888909102.94000006</v>
          </cell>
          <cell r="N22">
            <v>888909102.94000006</v>
          </cell>
        </row>
        <row r="23">
          <cell r="B23" t="str">
            <v>BZIN</v>
          </cell>
          <cell r="C23" t="str">
            <v>"МИРЭ ЭССЭТ СЕКЬЮРИТИС МОНГОЛ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627334838.50999999</v>
          </cell>
          <cell r="H23">
            <v>0</v>
          </cell>
          <cell r="I23">
            <v>65760020</v>
          </cell>
          <cell r="J23">
            <v>0</v>
          </cell>
          <cell r="K23">
            <v>0</v>
          </cell>
          <cell r="L23">
            <v>90400000</v>
          </cell>
          <cell r="M23">
            <v>783494858.50999999</v>
          </cell>
          <cell r="N23">
            <v>783494858.50999999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425021133.79000002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79200000</v>
          </cell>
          <cell r="M24">
            <v>504221133.79000002</v>
          </cell>
          <cell r="N24">
            <v>504221133.79000002</v>
          </cell>
        </row>
        <row r="25">
          <cell r="B25" t="str">
            <v>MIBG</v>
          </cell>
          <cell r="C25" t="str">
            <v>"ЭМ АЙ БИ ЖИ ХХК ҮЦК"</v>
          </cell>
          <cell r="D25" t="str">
            <v>●</v>
          </cell>
          <cell r="E25"/>
          <cell r="F25"/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352800000</v>
          </cell>
          <cell r="M25">
            <v>352800000</v>
          </cell>
          <cell r="N25">
            <v>352800000</v>
          </cell>
        </row>
        <row r="26">
          <cell r="B26" t="str">
            <v>GDSC</v>
          </cell>
          <cell r="C26" t="str">
            <v>"ГҮҮДСЕК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300365662.52999997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12400000</v>
          </cell>
          <cell r="M26">
            <v>312765662.52999997</v>
          </cell>
          <cell r="N26">
            <v>312765662.52999997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 t="str">
            <v>●</v>
          </cell>
          <cell r="G27">
            <v>285611104.77999997</v>
          </cell>
          <cell r="H27">
            <v>0</v>
          </cell>
          <cell r="I27">
            <v>204000</v>
          </cell>
          <cell r="J27">
            <v>0</v>
          </cell>
          <cell r="K27">
            <v>0</v>
          </cell>
          <cell r="L27">
            <v>11600000</v>
          </cell>
          <cell r="M27">
            <v>297415104.77999997</v>
          </cell>
          <cell r="N27">
            <v>297415104.77999997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E28"/>
          <cell r="F28" t="str">
            <v>●</v>
          </cell>
          <cell r="G28">
            <v>128368785.25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128368785.25</v>
          </cell>
          <cell r="N28">
            <v>128368785.25</v>
          </cell>
        </row>
        <row r="29">
          <cell r="B29" t="str">
            <v>GAUL</v>
          </cell>
          <cell r="C29" t="str">
            <v>"ГАҮЛИ ҮЦК" ХХК</v>
          </cell>
          <cell r="D29" t="str">
            <v>●</v>
          </cell>
          <cell r="E29" t="str">
            <v>●</v>
          </cell>
          <cell r="F29"/>
          <cell r="G29">
            <v>87044222.109999999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40000000</v>
          </cell>
          <cell r="M29">
            <v>127044222.11</v>
          </cell>
          <cell r="N29">
            <v>127044222.11</v>
          </cell>
        </row>
        <row r="30">
          <cell r="B30" t="str">
            <v>BLAC</v>
          </cell>
          <cell r="C30" t="str">
            <v>"БЛЭКСТОУН ИНТЕРНЭЙШНЛ ҮЦК" ХХК</v>
          </cell>
          <cell r="D30" t="str">
            <v>●</v>
          </cell>
          <cell r="E30"/>
          <cell r="F30"/>
          <cell r="G30">
            <v>79333334.980000004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79333334.980000004</v>
          </cell>
          <cell r="N30">
            <v>79333334.980000004</v>
          </cell>
        </row>
        <row r="31">
          <cell r="B31" t="str">
            <v>MSEC</v>
          </cell>
          <cell r="C31" t="str">
            <v>"МОНСЕК ҮЦК" ХХК</v>
          </cell>
          <cell r="D31" t="str">
            <v>●</v>
          </cell>
          <cell r="E31"/>
          <cell r="F31"/>
          <cell r="G31">
            <v>72753917.930000007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72753917.930000007</v>
          </cell>
          <cell r="N31">
            <v>72753917.930000007</v>
          </cell>
        </row>
        <row r="32">
          <cell r="B32" t="str">
            <v>TCHB</v>
          </cell>
          <cell r="C32" t="str">
            <v>"ТУЛГАТ ЧАНДМАНЬ БАЯН  ҮЦК" ХХК</v>
          </cell>
          <cell r="D32" t="str">
            <v>●</v>
          </cell>
          <cell r="E32"/>
          <cell r="F32"/>
          <cell r="G32">
            <v>48809084.07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48809084.07</v>
          </cell>
          <cell r="N32">
            <v>48809084.07</v>
          </cell>
        </row>
        <row r="33">
          <cell r="B33" t="str">
            <v>BLMB</v>
          </cell>
          <cell r="C33" t="str">
            <v xml:space="preserve">"БЛҮМСБЮРИ СЕКЮРИТИЕС ҮЦК" ХХК </v>
          </cell>
          <cell r="D33" t="str">
            <v>●</v>
          </cell>
          <cell r="E33"/>
          <cell r="F33"/>
          <cell r="G33">
            <v>24263606.350000001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20000000</v>
          </cell>
          <cell r="M33">
            <v>44263606.350000001</v>
          </cell>
          <cell r="N33">
            <v>44263606.350000001</v>
          </cell>
        </row>
        <row r="34">
          <cell r="B34" t="str">
            <v>GDEV</v>
          </cell>
          <cell r="C34" t="str">
            <v>"ГРАНДДЕВЕЛОПМЕНТ ҮЦК" ХХК</v>
          </cell>
          <cell r="D34" t="str">
            <v>●</v>
          </cell>
          <cell r="E34"/>
          <cell r="F34"/>
          <cell r="G34">
            <v>26083264.600000001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26083264.600000001</v>
          </cell>
          <cell r="N34">
            <v>26083264.600000001</v>
          </cell>
        </row>
        <row r="35">
          <cell r="B35" t="str">
            <v>GATR</v>
          </cell>
          <cell r="C35" t="str">
            <v>"ГАЦУУРТ ТРЕЙД ҮЦК" ХХК</v>
          </cell>
          <cell r="D35" t="str">
            <v>●</v>
          </cell>
          <cell r="E35"/>
          <cell r="F35"/>
          <cell r="G35">
            <v>22196210.800000001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22196210.800000001</v>
          </cell>
          <cell r="N35">
            <v>22196210.800000001</v>
          </cell>
        </row>
        <row r="36">
          <cell r="B36" t="str">
            <v>MICC</v>
          </cell>
          <cell r="C36" t="str">
            <v>"ЭМ АЙ СИ СИ  ҮЦК" ХХК</v>
          </cell>
          <cell r="D36" t="str">
            <v>●</v>
          </cell>
          <cell r="E36" t="str">
            <v>●</v>
          </cell>
          <cell r="F36"/>
          <cell r="G36">
            <v>22188000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22188000</v>
          </cell>
          <cell r="N36">
            <v>22188000</v>
          </cell>
        </row>
        <row r="37">
          <cell r="B37" t="str">
            <v>SGC</v>
          </cell>
          <cell r="C37" t="str">
            <v>"ЭС ЖИ КАПИТАЛ ҮЦК" ХХК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20179848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20179848</v>
          </cell>
          <cell r="N37">
            <v>20179848</v>
          </cell>
        </row>
        <row r="38">
          <cell r="B38" t="str">
            <v>CTRL</v>
          </cell>
          <cell r="C38" t="str">
            <v>"ЦЕНТРАЛ СЕКЬЮРИТИЙЗ ҮЦК" ХХК</v>
          </cell>
          <cell r="D38" t="str">
            <v>●</v>
          </cell>
          <cell r="E38"/>
          <cell r="F38"/>
          <cell r="G38">
            <v>17011404.510000002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17011404.510000002</v>
          </cell>
          <cell r="N38">
            <v>17011404.510000002</v>
          </cell>
        </row>
        <row r="39">
          <cell r="B39" t="str">
            <v>NSEC</v>
          </cell>
          <cell r="C39" t="str">
            <v>"НЭЙШНЛ СЕКЮРИТИС ҮЦК" ХХК</v>
          </cell>
          <cell r="D39" t="str">
            <v>●</v>
          </cell>
          <cell r="E39" t="str">
            <v>●</v>
          </cell>
          <cell r="F39" t="str">
            <v>●</v>
          </cell>
          <cell r="G39">
            <v>3127344.56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12400000</v>
          </cell>
          <cell r="M39">
            <v>15527344.560000001</v>
          </cell>
          <cell r="N39">
            <v>15527344.560000001</v>
          </cell>
        </row>
        <row r="40">
          <cell r="B40" t="str">
            <v>LFTI</v>
          </cell>
          <cell r="C40" t="str">
            <v>"ЛАЙФТАЙМ ИНВЕСТМЕНТ ҮЦК" ХХК</v>
          </cell>
          <cell r="D40" t="str">
            <v>●</v>
          </cell>
          <cell r="E40" t="str">
            <v>●</v>
          </cell>
          <cell r="F40"/>
          <cell r="G40">
            <v>15332480.5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15332480.5</v>
          </cell>
          <cell r="N40">
            <v>15332480.5</v>
          </cell>
        </row>
        <row r="41">
          <cell r="B41" t="str">
            <v>BATS</v>
          </cell>
          <cell r="C41" t="str">
            <v>"БАТС ҮЦК" ХХК</v>
          </cell>
          <cell r="D41" t="str">
            <v>●</v>
          </cell>
          <cell r="E41"/>
          <cell r="F41"/>
          <cell r="G41">
            <v>9945890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9945890</v>
          </cell>
          <cell r="N41">
            <v>9945890</v>
          </cell>
        </row>
        <row r="42">
          <cell r="B42" t="str">
            <v>ZRGD</v>
          </cell>
          <cell r="C42" t="str">
            <v>"ЗЭРГЭД ҮЦК" ХХК</v>
          </cell>
          <cell r="D42" t="str">
            <v>●</v>
          </cell>
          <cell r="E42"/>
          <cell r="F42"/>
          <cell r="G42">
            <v>7701755.75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7701755.75</v>
          </cell>
          <cell r="N42">
            <v>7701755.75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7573172.0300000003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7573172.0300000003</v>
          </cell>
          <cell r="N43">
            <v>7573172.0300000003</v>
          </cell>
        </row>
        <row r="44">
          <cell r="B44" t="str">
            <v>TABO</v>
          </cell>
          <cell r="C44" t="str">
            <v>"ТАВАН БОГД ҮЦК" ХХК</v>
          </cell>
          <cell r="D44" t="str">
            <v>●</v>
          </cell>
          <cell r="E44"/>
          <cell r="F44"/>
          <cell r="G44">
            <v>5735500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5735500</v>
          </cell>
          <cell r="N44">
            <v>5735500</v>
          </cell>
        </row>
        <row r="45">
          <cell r="B45" t="str">
            <v>MSDQ</v>
          </cell>
          <cell r="C45" t="str">
            <v>"МАСДАК ҮНЭТ ЦААСНЫ КОМПАНИ" ХХК</v>
          </cell>
          <cell r="D45" t="str">
            <v>●</v>
          </cell>
          <cell r="E45"/>
          <cell r="F45"/>
          <cell r="G45">
            <v>5513738.7799999993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5513738.7799999993</v>
          </cell>
          <cell r="N45">
            <v>5513738.7799999993</v>
          </cell>
        </row>
        <row r="46">
          <cell r="B46" t="str">
            <v>RISM</v>
          </cell>
          <cell r="C46" t="str">
            <v>"РАЙНОС ИНВЕСТМЕНТ ҮЦК" ХХК</v>
          </cell>
          <cell r="D46" t="str">
            <v>●</v>
          </cell>
          <cell r="E46"/>
          <cell r="F46" t="str">
            <v>●</v>
          </cell>
          <cell r="G46">
            <v>0</v>
          </cell>
          <cell r="H46">
            <v>0</v>
          </cell>
          <cell r="I46">
            <v>2200420</v>
          </cell>
          <cell r="J46">
            <v>0</v>
          </cell>
          <cell r="K46">
            <v>0</v>
          </cell>
          <cell r="L46">
            <v>3200000</v>
          </cell>
          <cell r="M46">
            <v>5400420</v>
          </cell>
          <cell r="N46">
            <v>5400420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5145193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5145193</v>
          </cell>
          <cell r="N47">
            <v>5145193</v>
          </cell>
        </row>
        <row r="48">
          <cell r="B48" t="str">
            <v>DOMI</v>
          </cell>
          <cell r="C48" t="str">
            <v>"ДОМИКС СЕК ҮЦК" ХХК</v>
          </cell>
          <cell r="D48" t="str">
            <v>●</v>
          </cell>
          <cell r="E48"/>
          <cell r="F48"/>
          <cell r="G48">
            <v>4991113.9700000007</v>
          </cell>
          <cell r="H48">
            <v>0</v>
          </cell>
          <cell r="I48">
            <v>0</v>
          </cell>
          <cell r="J48">
            <v>0</v>
          </cell>
          <cell r="K48"/>
          <cell r="L48">
            <v>0</v>
          </cell>
          <cell r="M48">
            <v>4991113.9700000007</v>
          </cell>
          <cell r="N48">
            <v>4991113.9700000007</v>
          </cell>
        </row>
        <row r="49">
          <cell r="B49" t="str">
            <v>DRBR</v>
          </cell>
          <cell r="C49" t="str">
            <v>"ДАРХАН БРОКЕР ҮЦК" ХХК</v>
          </cell>
          <cell r="D49" t="str">
            <v>●</v>
          </cell>
          <cell r="E49"/>
          <cell r="F49"/>
          <cell r="G49">
            <v>4059078.8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4059078.8</v>
          </cell>
          <cell r="N49">
            <v>4059078.8</v>
          </cell>
        </row>
        <row r="50">
          <cell r="B50" t="str">
            <v>ARGB</v>
          </cell>
          <cell r="C50" t="str">
            <v>"АРГАЙ БЭСТ ҮЦК" ХХК</v>
          </cell>
          <cell r="D50" t="str">
            <v>●</v>
          </cell>
          <cell r="E50"/>
          <cell r="F50"/>
          <cell r="G50">
            <v>3367680.03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3367680.03</v>
          </cell>
          <cell r="N50">
            <v>3367680.03</v>
          </cell>
        </row>
        <row r="51">
          <cell r="B51" t="str">
            <v>TNGR</v>
          </cell>
          <cell r="C51" t="str">
            <v>"ТЭНГЭР КАПИТАЛ  ҮЦК" ХХК</v>
          </cell>
          <cell r="D51" t="str">
            <v>●</v>
          </cell>
          <cell r="E51"/>
          <cell r="F51" t="str">
            <v>●</v>
          </cell>
          <cell r="G51">
            <v>3015204.1399999997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3015204.1399999997</v>
          </cell>
          <cell r="N51">
            <v>3015204.1399999997</v>
          </cell>
        </row>
        <row r="52">
          <cell r="B52" t="str">
            <v>DELG</v>
          </cell>
          <cell r="C52" t="str">
            <v>"ДЭЛГЭРХАНГАЙ СЕКЮРИТИЗ ҮЦК" ХХК</v>
          </cell>
          <cell r="D52" t="str">
            <v>●</v>
          </cell>
          <cell r="E52"/>
          <cell r="F52"/>
          <cell r="G52">
            <v>2266950.2999999998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2266950.2999999998</v>
          </cell>
          <cell r="N52">
            <v>2266950.2999999998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E53"/>
          <cell r="F53"/>
          <cell r="G53">
            <v>2023556.2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2023556.2</v>
          </cell>
          <cell r="N53">
            <v>2023556.2</v>
          </cell>
        </row>
        <row r="54">
          <cell r="B54" t="str">
            <v>SECP</v>
          </cell>
          <cell r="C54" t="str">
            <v>"СИКАП  ҮЦК" ХХК</v>
          </cell>
          <cell r="D54" t="str">
            <v>●</v>
          </cell>
          <cell r="E54" t="str">
            <v>●</v>
          </cell>
          <cell r="F54"/>
          <cell r="G54">
            <v>1702627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1702627</v>
          </cell>
          <cell r="N54">
            <v>1702627</v>
          </cell>
        </row>
        <row r="55">
          <cell r="B55" t="str">
            <v>GNDX</v>
          </cell>
          <cell r="C55" t="str">
            <v>"ГЕНДЕКС ҮЦК" ХХК</v>
          </cell>
          <cell r="D55" t="str">
            <v>●</v>
          </cell>
          <cell r="E55"/>
          <cell r="F55"/>
          <cell r="G55">
            <v>881535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881535</v>
          </cell>
          <cell r="N55">
            <v>881535</v>
          </cell>
        </row>
        <row r="56">
          <cell r="B56" t="str">
            <v>MERG</v>
          </cell>
          <cell r="C56" t="str">
            <v>"МЭРГЭН САНАА ҮЦК" ХХК</v>
          </cell>
          <cell r="D56" t="str">
            <v>●</v>
          </cell>
          <cell r="E56"/>
          <cell r="F56"/>
          <cell r="G56">
            <v>557912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557912</v>
          </cell>
          <cell r="N56">
            <v>557912</v>
          </cell>
        </row>
        <row r="57">
          <cell r="B57" t="str">
            <v>UNDR</v>
          </cell>
          <cell r="C57" t="str">
            <v>"ӨНДӨРХААН ИНВЕСТ ҮЦК" ХХК</v>
          </cell>
          <cell r="D57" t="str">
            <v>●</v>
          </cell>
          <cell r="E57"/>
          <cell r="F57"/>
          <cell r="G57">
            <v>549800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549800</v>
          </cell>
          <cell r="N57">
            <v>549800</v>
          </cell>
        </row>
        <row r="58">
          <cell r="B58" t="str">
            <v>ECM</v>
          </cell>
          <cell r="C58" t="str">
            <v>"ЕВРАЗИА КАПИТАЛ ХОЛДИНГ ҮЦК" 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87500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87500</v>
          </cell>
          <cell r="N58">
            <v>87500</v>
          </cell>
        </row>
        <row r="59">
          <cell r="B59" t="str">
            <v>APS</v>
          </cell>
          <cell r="C59" t="str">
            <v>"АЗИА ПАСИФИК СЕКЬЮРИТИС ҮЦК" ХХК</v>
          </cell>
          <cell r="D59" t="str">
            <v>●</v>
          </cell>
          <cell r="E59"/>
          <cell r="F59"/>
          <cell r="G59">
            <v>13702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13702</v>
          </cell>
          <cell r="N59">
            <v>13702</v>
          </cell>
        </row>
        <row r="60">
          <cell r="B60" t="str">
            <v>ALTN</v>
          </cell>
          <cell r="C60" t="str">
            <v>"АЛТАН ХОРОМСОГ ҮЦК" ХХК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MONG</v>
          </cell>
          <cell r="C61" t="str">
            <v>"МОНГОЛ СЕКЮРИТИЕС ҮЦК" ХК</v>
          </cell>
          <cell r="D61" t="str">
            <v>●</v>
          </cell>
          <cell r="E61"/>
          <cell r="F61"/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ZGB</v>
          </cell>
          <cell r="C62" t="str">
            <v>"ЗЭТ ЖИ БИ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N63">
            <v>0</v>
          </cell>
        </row>
        <row r="64">
          <cell r="B64" t="str">
            <v>MOHU</v>
          </cell>
          <cell r="C64" t="str">
            <v>"MОНГОЛ ХУВЬЦАА"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topLeftCell="D43" zoomScale="70" zoomScaleNormal="70" zoomScaleSheetLayoutView="70" zoomScalePageLayoutView="70" workbookViewId="0">
      <selection activeCell="A70" sqref="A70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1.7109375" style="2" bestFit="1" customWidth="1"/>
    <col min="8" max="8" width="10" style="3" customWidth="1"/>
    <col min="9" max="9" width="18" style="3" customWidth="1"/>
    <col min="10" max="10" width="20.7109375" style="1" customWidth="1"/>
    <col min="11" max="11" width="10.140625" style="1" customWidth="1"/>
    <col min="12" max="12" width="20.4257812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J7" s="5"/>
      <c r="K7" s="5"/>
      <c r="L7" s="5"/>
    </row>
    <row r="8" spans="1:16" x14ac:dyDescent="0.25">
      <c r="H8" s="6"/>
      <c r="I8" s="6"/>
      <c r="J8" s="7"/>
      <c r="K8" s="7"/>
      <c r="L8" s="7"/>
      <c r="M8" s="7"/>
    </row>
    <row r="9" spans="1:16" ht="15" customHeight="1" x14ac:dyDescent="0.25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1" spans="1:16" ht="15" customHeight="1" thickBot="1" x14ac:dyDescent="0.3">
      <c r="L11" s="44" t="s">
        <v>125</v>
      </c>
      <c r="M11" s="44"/>
      <c r="N11" s="44"/>
      <c r="O11" s="44"/>
    </row>
    <row r="12" spans="1:16" ht="14.45" customHeight="1" x14ac:dyDescent="0.25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124</v>
      </c>
      <c r="H12" s="49"/>
      <c r="I12" s="49"/>
      <c r="J12" s="49"/>
      <c r="K12" s="49"/>
      <c r="L12" s="49"/>
      <c r="M12" s="49"/>
      <c r="N12" s="50" t="s">
        <v>126</v>
      </c>
      <c r="O12" s="51"/>
    </row>
    <row r="13" spans="1:16" s="8" customFormat="1" ht="15.75" customHeight="1" x14ac:dyDescent="0.25">
      <c r="A13" s="46"/>
      <c r="B13" s="48"/>
      <c r="C13" s="48"/>
      <c r="D13" s="48"/>
      <c r="E13" s="48"/>
      <c r="F13" s="48"/>
      <c r="G13" s="35"/>
      <c r="H13" s="35"/>
      <c r="I13" s="35"/>
      <c r="J13" s="35"/>
      <c r="K13" s="35"/>
      <c r="L13" s="35"/>
      <c r="M13" s="35"/>
      <c r="N13" s="38"/>
      <c r="O13" s="39"/>
      <c r="P13" s="10"/>
    </row>
    <row r="14" spans="1:16" s="8" customFormat="1" ht="33.75" customHeight="1" x14ac:dyDescent="0.25">
      <c r="A14" s="46"/>
      <c r="B14" s="48"/>
      <c r="C14" s="48"/>
      <c r="D14" s="48"/>
      <c r="E14" s="48"/>
      <c r="F14" s="48"/>
      <c r="G14" s="36" t="s">
        <v>5</v>
      </c>
      <c r="H14" s="37"/>
      <c r="I14" s="37"/>
      <c r="J14" s="35" t="s">
        <v>105</v>
      </c>
      <c r="K14" s="35"/>
      <c r="L14" s="35"/>
      <c r="M14" s="35" t="s">
        <v>6</v>
      </c>
      <c r="N14" s="38" t="s">
        <v>7</v>
      </c>
      <c r="O14" s="39" t="s">
        <v>8</v>
      </c>
      <c r="P14" s="10"/>
    </row>
    <row r="15" spans="1:16" s="8" customFormat="1" ht="47.25" x14ac:dyDescent="0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121</v>
      </c>
      <c r="H15" s="11" t="s">
        <v>104</v>
      </c>
      <c r="I15" s="26" t="s">
        <v>122</v>
      </c>
      <c r="J15" s="26" t="s">
        <v>106</v>
      </c>
      <c r="K15" s="26" t="s">
        <v>104</v>
      </c>
      <c r="L15" s="32" t="s">
        <v>123</v>
      </c>
      <c r="M15" s="35"/>
      <c r="N15" s="38"/>
      <c r="O15" s="40"/>
      <c r="P15" s="10"/>
    </row>
    <row r="16" spans="1:16" x14ac:dyDescent="0.25">
      <c r="A16" s="27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VLOOKUP(B16,[4]brokers!$B$9:$J$69,7,0)</f>
        <v>42706161554.160004</v>
      </c>
      <c r="H16" s="16">
        <f>VLOOKUP(B16,[2]Brokers!$B$9:$AC$69,28,0)</f>
        <v>0</v>
      </c>
      <c r="I16" s="16">
        <f>VLOOKUP(B16,[4]brokers!$B$9:$Y$62,12,0)</f>
        <v>1010000</v>
      </c>
      <c r="J16" s="16">
        <f>VLOOKUP(B16,[3]Brokers!$B$9:$M$69,12,0)</f>
        <v>0</v>
      </c>
      <c r="K16" s="16">
        <v>0</v>
      </c>
      <c r="L16" s="16">
        <f>VLOOKUP(B16,[1]Brokers!$B$12:$R$62,17,0)</f>
        <v>0</v>
      </c>
      <c r="M16" s="24">
        <f>L16+I16+J16+H16+G16+K16</f>
        <v>42707171554.160004</v>
      </c>
      <c r="N16" s="24">
        <f>+VLOOKUP(B16,[5]Sheet1!$B$16:$N$67,13,0)+M16</f>
        <v>50011868184.930008</v>
      </c>
      <c r="O16" s="28">
        <f>N16/$N$68</f>
        <v>0.53285271235676424</v>
      </c>
    </row>
    <row r="17" spans="1:16" x14ac:dyDescent="0.25">
      <c r="A17" s="27">
        <f>+A16+1</f>
        <v>2</v>
      </c>
      <c r="B17" s="12" t="s">
        <v>12</v>
      </c>
      <c r="C17" s="13" t="s">
        <v>13</v>
      </c>
      <c r="D17" s="14" t="s">
        <v>14</v>
      </c>
      <c r="E17" s="15" t="s">
        <v>14</v>
      </c>
      <c r="F17" s="15" t="s">
        <v>14</v>
      </c>
      <c r="G17" s="16">
        <f>VLOOKUP(B17,[4]brokers!$B$9:$J$69,7,0)</f>
        <v>3692889064.9099998</v>
      </c>
      <c r="H17" s="16">
        <f>VLOOKUP(B17,[2]Brokers!$B$9:$AC$69,28,0)</f>
        <v>0</v>
      </c>
      <c r="I17" s="16">
        <f>VLOOKUP(B17,[4]brokers!$B$9:$Y$62,12,0)</f>
        <v>6020000</v>
      </c>
      <c r="J17" s="16">
        <f>VLOOKUP(B17,[3]Brokers!$B$9:$M$69,12,0)</f>
        <v>0</v>
      </c>
      <c r="K17" s="16">
        <v>0</v>
      </c>
      <c r="L17" s="16">
        <f>VLOOKUP(B17,[1]Brokers!$B$12:$R$62,17,0)</f>
        <v>0</v>
      </c>
      <c r="M17" s="24">
        <f>L17+I17+J17+H17+G17+K17</f>
        <v>3698909064.9099998</v>
      </c>
      <c r="N17" s="24">
        <f>+VLOOKUP(B17,[5]Sheet1!$B$16:$N$67,13,0)+M17</f>
        <v>12460085895.09</v>
      </c>
      <c r="O17" s="28">
        <f>N17/$N$68</f>
        <v>0.13275629978161071</v>
      </c>
    </row>
    <row r="18" spans="1:16" x14ac:dyDescent="0.25">
      <c r="A18" s="27">
        <f t="shared" ref="A18:A67" si="0">+A17+1</f>
        <v>3</v>
      </c>
      <c r="B18" s="12" t="s">
        <v>111</v>
      </c>
      <c r="C18" s="13" t="s">
        <v>112</v>
      </c>
      <c r="D18" s="14" t="s">
        <v>14</v>
      </c>
      <c r="E18" s="14" t="s">
        <v>14</v>
      </c>
      <c r="F18" s="14"/>
      <c r="G18" s="16">
        <f>VLOOKUP(B18,[4]brokers!$B$9:$J$69,7,0)</f>
        <v>14310014.630000001</v>
      </c>
      <c r="H18" s="16">
        <f>VLOOKUP(B18,[2]Brokers!$B$9:$AC$69,28,0)</f>
        <v>0</v>
      </c>
      <c r="I18" s="16">
        <f>VLOOKUP(B18,[4]brokers!$B$9:$Y$62,12,0)</f>
        <v>0</v>
      </c>
      <c r="J18" s="16">
        <f>VLOOKUP(B18,[3]Brokers!$B$9:$M$69,12,0)</f>
        <v>0</v>
      </c>
      <c r="K18" s="16">
        <v>0</v>
      </c>
      <c r="L18" s="16">
        <f>VLOOKUP(B18,[1]Brokers!$B$12:$R$62,17,0)</f>
        <v>0</v>
      </c>
      <c r="M18" s="24">
        <f>L18+I18+J18+H18+G18+K18</f>
        <v>14310014.630000001</v>
      </c>
      <c r="N18" s="24">
        <f>+VLOOKUP(B18,[5]Sheet1!$B$16:$N$67,13,0)+M18</f>
        <v>5903195670.5200005</v>
      </c>
      <c r="O18" s="28">
        <f>N18/$N$68</f>
        <v>6.2895747324974521E-2</v>
      </c>
    </row>
    <row r="19" spans="1:16" x14ac:dyDescent="0.25">
      <c r="A19" s="27">
        <f t="shared" si="0"/>
        <v>4</v>
      </c>
      <c r="B19" s="12" t="s">
        <v>27</v>
      </c>
      <c r="C19" s="13" t="s">
        <v>28</v>
      </c>
      <c r="D19" s="14" t="s">
        <v>14</v>
      </c>
      <c r="E19" s="15" t="s">
        <v>14</v>
      </c>
      <c r="F19" s="15" t="s">
        <v>14</v>
      </c>
      <c r="G19" s="16">
        <f>VLOOKUP(B19,[4]brokers!$B$9:$J$69,7,0)</f>
        <v>5840706197.3299999</v>
      </c>
      <c r="H19" s="16">
        <f>VLOOKUP(B19,[2]Brokers!$B$9:$AC$69,28,0)</f>
        <v>0</v>
      </c>
      <c r="I19" s="16">
        <f>VLOOKUP(B19,[4]brokers!$B$9:$Y$62,12,0)</f>
        <v>0</v>
      </c>
      <c r="J19" s="16">
        <f>VLOOKUP(B19,[3]Brokers!$B$9:$M$69,12,0)</f>
        <v>0</v>
      </c>
      <c r="K19" s="16">
        <v>0</v>
      </c>
      <c r="L19" s="16">
        <f>VLOOKUP(B19,[1]Brokers!$B$12:$R$62,17,0)</f>
        <v>0</v>
      </c>
      <c r="M19" s="24">
        <f>L19+I19+J19+H19+G19+K19</f>
        <v>5840706197.3299999</v>
      </c>
      <c r="N19" s="24">
        <f>+VLOOKUP(B19,[5]Sheet1!$B$16:$N$67,13,0)+M19</f>
        <v>6344927331.1199999</v>
      </c>
      <c r="O19" s="28">
        <f>N19/$N$68</f>
        <v>6.7602188456391668E-2</v>
      </c>
    </row>
    <row r="20" spans="1:16" x14ac:dyDescent="0.25">
      <c r="A20" s="27">
        <f t="shared" si="0"/>
        <v>5</v>
      </c>
      <c r="B20" s="12" t="s">
        <v>19</v>
      </c>
      <c r="C20" s="13" t="s">
        <v>20</v>
      </c>
      <c r="D20" s="14" t="s">
        <v>14</v>
      </c>
      <c r="E20" s="15" t="s">
        <v>14</v>
      </c>
      <c r="F20" s="15" t="s">
        <v>14</v>
      </c>
      <c r="G20" s="16">
        <f>VLOOKUP(B20,[4]brokers!$B$9:$J$69,7,0)</f>
        <v>1645760787.75</v>
      </c>
      <c r="H20" s="16">
        <f>VLOOKUP(B20,[2]Brokers!$B$9:$AC$69,28,0)</f>
        <v>0</v>
      </c>
      <c r="I20" s="16">
        <f>VLOOKUP(B20,[4]brokers!$B$9:$Y$62,12,0)</f>
        <v>13522820</v>
      </c>
      <c r="J20" s="16">
        <f>VLOOKUP(B20,[3]Brokers!$B$9:$M$69,12,0)</f>
        <v>0</v>
      </c>
      <c r="K20" s="16">
        <v>0</v>
      </c>
      <c r="L20" s="16">
        <f>VLOOKUP(B20,[1]Brokers!$B$12:$R$62,17,0)</f>
        <v>0</v>
      </c>
      <c r="M20" s="24">
        <f>L20+I20+J20+H20+G20+K20</f>
        <v>1659283607.75</v>
      </c>
      <c r="N20" s="24">
        <f>+VLOOKUP(B20,[5]Sheet1!$B$16:$N$67,13,0)+M20</f>
        <v>3327406172.5</v>
      </c>
      <c r="O20" s="28">
        <f>N20/$N$68</f>
        <v>3.5451933080626746E-2</v>
      </c>
    </row>
    <row r="21" spans="1:16" x14ac:dyDescent="0.25">
      <c r="A21" s="27">
        <f t="shared" si="0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VLOOKUP(B21,[4]brokers!$B$9:$J$69,7,0)</f>
        <v>1519773980.5699999</v>
      </c>
      <c r="H21" s="16">
        <f>VLOOKUP(B21,[2]Brokers!$B$9:$AC$69,28,0)</f>
        <v>0</v>
      </c>
      <c r="I21" s="16">
        <f>VLOOKUP(B21,[4]brokers!$B$9:$Y$62,12,0)</f>
        <v>42640000</v>
      </c>
      <c r="J21" s="16">
        <f>VLOOKUP(B21,[3]Brokers!$B$9:$M$69,12,0)</f>
        <v>0</v>
      </c>
      <c r="K21" s="16">
        <v>0</v>
      </c>
      <c r="L21" s="16">
        <f>VLOOKUP(B21,[1]Brokers!$B$12:$R$62,17,0)</f>
        <v>0</v>
      </c>
      <c r="M21" s="24">
        <f>L21+I21+J21+H21+G21+K21</f>
        <v>1562413980.5699999</v>
      </c>
      <c r="N21" s="24">
        <f>+VLOOKUP(B21,[5]Sheet1!$B$16:$N$67,13,0)+M21</f>
        <v>3004758625.3999996</v>
      </c>
      <c r="O21" s="28">
        <f>N21/$N$68</f>
        <v>3.2014276643323382E-2</v>
      </c>
    </row>
    <row r="22" spans="1:16" x14ac:dyDescent="0.25">
      <c r="A22" s="27">
        <f t="shared" si="0"/>
        <v>7</v>
      </c>
      <c r="B22" s="12" t="s">
        <v>41</v>
      </c>
      <c r="C22" s="13" t="s">
        <v>42</v>
      </c>
      <c r="D22" s="14" t="s">
        <v>14</v>
      </c>
      <c r="E22" s="14"/>
      <c r="F22" s="15"/>
      <c r="G22" s="16">
        <f>VLOOKUP(B22,[4]brokers!$B$9:$J$69,7,0)</f>
        <v>1925336335.48</v>
      </c>
      <c r="H22" s="16">
        <f>VLOOKUP(B22,[2]Brokers!$B$9:$AC$69,28,0)</f>
        <v>0</v>
      </c>
      <c r="I22" s="16">
        <f>VLOOKUP(B22,[4]brokers!$B$9:$Y$62,12,0)</f>
        <v>700000</v>
      </c>
      <c r="J22" s="16">
        <f>VLOOKUP(B22,[3]Brokers!$B$9:$M$69,12,0)</f>
        <v>0</v>
      </c>
      <c r="K22" s="16">
        <v>0</v>
      </c>
      <c r="L22" s="16">
        <f>VLOOKUP(B22,[1]Brokers!$B$12:$R$62,17,0)</f>
        <v>0</v>
      </c>
      <c r="M22" s="24">
        <f>L22+I22+J22+H22+G22+K22</f>
        <v>1926036335.48</v>
      </c>
      <c r="N22" s="24">
        <f>+VLOOKUP(B22,[5]Sheet1!$B$16:$N$67,13,0)+M22</f>
        <v>2814945438.4200001</v>
      </c>
      <c r="O22" s="28">
        <f>N22/$N$68</f>
        <v>2.999190724993504E-2</v>
      </c>
    </row>
    <row r="23" spans="1:16" x14ac:dyDescent="0.25">
      <c r="A23" s="27">
        <f t="shared" si="0"/>
        <v>8</v>
      </c>
      <c r="B23" s="12" t="s">
        <v>25</v>
      </c>
      <c r="C23" s="13" t="s">
        <v>26</v>
      </c>
      <c r="D23" s="14" t="s">
        <v>14</v>
      </c>
      <c r="E23" s="15" t="s">
        <v>14</v>
      </c>
      <c r="F23" s="15"/>
      <c r="G23" s="16">
        <f>VLOOKUP(B23,[4]brokers!$B$9:$J$69,7,0)</f>
        <v>1461544672.79</v>
      </c>
      <c r="H23" s="16">
        <f>VLOOKUP(B23,[2]Brokers!$B$9:$AC$69,28,0)</f>
        <v>0</v>
      </c>
      <c r="I23" s="16">
        <f>VLOOKUP(B23,[4]brokers!$B$9:$Y$62,12,0)</f>
        <v>0</v>
      </c>
      <c r="J23" s="16">
        <f>VLOOKUP(B23,[3]Brokers!$B$9:$M$69,12,0)</f>
        <v>0</v>
      </c>
      <c r="K23" s="16">
        <v>0</v>
      </c>
      <c r="L23" s="16">
        <f>VLOOKUP(B23,[1]Brokers!$B$12:$R$62,17,0)</f>
        <v>0</v>
      </c>
      <c r="M23" s="24">
        <f>L23+I23+J23+H23+G23+K23</f>
        <v>1461544672.79</v>
      </c>
      <c r="N23" s="24">
        <f>+VLOOKUP(B23,[5]Sheet1!$B$16:$N$67,13,0)+M23</f>
        <v>2365596558.3000002</v>
      </c>
      <c r="O23" s="28">
        <f>N23/$N$68</f>
        <v>2.5204308260810184E-2</v>
      </c>
    </row>
    <row r="24" spans="1:16" x14ac:dyDescent="0.25">
      <c r="A24" s="27">
        <f t="shared" si="0"/>
        <v>9</v>
      </c>
      <c r="B24" s="12" t="s">
        <v>21</v>
      </c>
      <c r="C24" s="13" t="s">
        <v>22</v>
      </c>
      <c r="D24" s="14" t="s">
        <v>14</v>
      </c>
      <c r="E24" s="15" t="s">
        <v>14</v>
      </c>
      <c r="F24" s="15" t="s">
        <v>14</v>
      </c>
      <c r="G24" s="16">
        <f>VLOOKUP(B24,[4]brokers!$B$9:$J$69,7,0)</f>
        <v>665806773.5</v>
      </c>
      <c r="H24" s="16">
        <f>VLOOKUP(B24,[2]Brokers!$B$9:$AC$69,28,0)</f>
        <v>0</v>
      </c>
      <c r="I24" s="16">
        <f>VLOOKUP(B24,[4]brokers!$B$9:$Y$62,12,0)</f>
        <v>702810480</v>
      </c>
      <c r="J24" s="16">
        <f>VLOOKUP(B24,[3]Brokers!$B$9:$M$69,12,0)</f>
        <v>0</v>
      </c>
      <c r="K24" s="16">
        <v>0</v>
      </c>
      <c r="L24" s="16">
        <f>VLOOKUP(B24,[1]Brokers!$B$12:$R$62,17,0)</f>
        <v>0</v>
      </c>
      <c r="M24" s="24">
        <f>L24+I24+J24+H24+G24+K24</f>
        <v>1368617253.5</v>
      </c>
      <c r="N24" s="24">
        <f>+VLOOKUP(B24,[5]Sheet1!$B$16:$N$67,13,0)+M24</f>
        <v>2152112112.0100002</v>
      </c>
      <c r="O24" s="28">
        <f>N24/$N$68</f>
        <v>2.2929732837413258E-2</v>
      </c>
    </row>
    <row r="25" spans="1:16" s="23" customFormat="1" x14ac:dyDescent="0.25">
      <c r="A25" s="27">
        <f t="shared" si="0"/>
        <v>10</v>
      </c>
      <c r="B25" s="12" t="s">
        <v>77</v>
      </c>
      <c r="C25" s="13" t="s">
        <v>109</v>
      </c>
      <c r="D25" s="14" t="s">
        <v>14</v>
      </c>
      <c r="E25" s="15"/>
      <c r="F25" s="15" t="s">
        <v>14</v>
      </c>
      <c r="G25" s="16">
        <f>VLOOKUP(B25,[4]brokers!$B$9:$J$69,7,0)</f>
        <v>1216201604.3399999</v>
      </c>
      <c r="H25" s="16">
        <f>VLOOKUP(B25,[2]Brokers!$B$9:$AC$69,28,0)</f>
        <v>0</v>
      </c>
      <c r="I25" s="16">
        <f>VLOOKUP(B25,[4]brokers!$B$9:$Y$62,12,0)</f>
        <v>1000000</v>
      </c>
      <c r="J25" s="16">
        <f>VLOOKUP(B25,[3]Brokers!$B$9:$M$69,12,0)</f>
        <v>0</v>
      </c>
      <c r="K25" s="16">
        <v>0</v>
      </c>
      <c r="L25" s="16">
        <f>VLOOKUP(B25,[1]Brokers!$B$12:$R$62,17,0)</f>
        <v>0</v>
      </c>
      <c r="M25" s="24">
        <f>L25+I25+J25+H25+G25+K25</f>
        <v>1217201604.3399999</v>
      </c>
      <c r="N25" s="24">
        <f>+VLOOKUP(B25,[5]Sheet1!$B$16:$N$67,13,0)+M25</f>
        <v>1514616709.1199999</v>
      </c>
      <c r="O25" s="28">
        <f>N25/$N$68</f>
        <v>1.613752197080813E-2</v>
      </c>
      <c r="P25" s="10"/>
    </row>
    <row r="26" spans="1:16" x14ac:dyDescent="0.25">
      <c r="A26" s="27">
        <f t="shared" si="0"/>
        <v>11</v>
      </c>
      <c r="B26" s="12" t="s">
        <v>31</v>
      </c>
      <c r="C26" s="13" t="s">
        <v>32</v>
      </c>
      <c r="D26" s="14" t="s">
        <v>14</v>
      </c>
      <c r="E26" s="15" t="s">
        <v>14</v>
      </c>
      <c r="F26" s="15"/>
      <c r="G26" s="16">
        <f>VLOOKUP(B26,[4]brokers!$B$9:$J$69,7,0)</f>
        <v>763021893.0999999</v>
      </c>
      <c r="H26" s="16">
        <f>VLOOKUP(B26,[2]Brokers!$B$9:$AC$69,28,0)</f>
        <v>0</v>
      </c>
      <c r="I26" s="16">
        <f>VLOOKUP(B26,[4]brokers!$B$9:$Y$62,12,0)</f>
        <v>0</v>
      </c>
      <c r="J26" s="16">
        <f>VLOOKUP(B26,[3]Brokers!$B$9:$M$69,12,0)</f>
        <v>0</v>
      </c>
      <c r="K26" s="16">
        <v>0</v>
      </c>
      <c r="L26" s="16">
        <f>VLOOKUP(B26,[1]Brokers!$B$12:$R$62,17,0)</f>
        <v>0</v>
      </c>
      <c r="M26" s="24">
        <f>L26+I26+J26+H26+G26+K26</f>
        <v>763021893.0999999</v>
      </c>
      <c r="N26" s="24">
        <f>+VLOOKUP(B26,[5]Sheet1!$B$16:$N$67,13,0)+M26</f>
        <v>890066115.20999992</v>
      </c>
      <c r="O26" s="28">
        <f>N26/$N$68</f>
        <v>9.483231898331862E-3</v>
      </c>
    </row>
    <row r="27" spans="1:16" x14ac:dyDescent="0.25">
      <c r="A27" s="27">
        <f t="shared" si="0"/>
        <v>12</v>
      </c>
      <c r="B27" s="12" t="s">
        <v>33</v>
      </c>
      <c r="C27" s="13" t="s">
        <v>34</v>
      </c>
      <c r="D27" s="14" t="s">
        <v>14</v>
      </c>
      <c r="E27" s="15"/>
      <c r="F27" s="15"/>
      <c r="G27" s="16">
        <f>VLOOKUP(B27,[4]brokers!$B$9:$J$69,7,0)</f>
        <v>480009.6</v>
      </c>
      <c r="H27" s="16">
        <f>VLOOKUP(B27,[2]Brokers!$B$9:$AC$69,28,0)</f>
        <v>0</v>
      </c>
      <c r="I27" s="16">
        <f>VLOOKUP(B27,[4]brokers!$B$9:$Y$62,12,0)</f>
        <v>0</v>
      </c>
      <c r="J27" s="16">
        <f>VLOOKUP(B27,[3]Brokers!$B$9:$M$69,12,0)</f>
        <v>0</v>
      </c>
      <c r="K27" s="16">
        <v>0</v>
      </c>
      <c r="L27" s="16">
        <f>VLOOKUP(B27,[1]Brokers!$B$12:$R$62,17,0)</f>
        <v>0</v>
      </c>
      <c r="M27" s="24">
        <f>L27+I27+J27+H27+G27+K27</f>
        <v>480009.6</v>
      </c>
      <c r="N27" s="24">
        <f>+VLOOKUP(B27,[5]Sheet1!$B$16:$N$67,13,0)+M27</f>
        <v>353280009.60000002</v>
      </c>
      <c r="O27" s="28">
        <f>N27/$N$68</f>
        <v>3.7640307824675034E-3</v>
      </c>
    </row>
    <row r="28" spans="1:16" x14ac:dyDescent="0.25">
      <c r="A28" s="27">
        <f t="shared" si="0"/>
        <v>13</v>
      </c>
      <c r="B28" s="12" t="s">
        <v>90</v>
      </c>
      <c r="C28" s="13" t="s">
        <v>91</v>
      </c>
      <c r="D28" s="14" t="s">
        <v>14</v>
      </c>
      <c r="E28" s="15" t="s">
        <v>14</v>
      </c>
      <c r="F28" s="15" t="s">
        <v>14</v>
      </c>
      <c r="G28" s="16">
        <f>VLOOKUP(B28,[4]brokers!$B$9:$J$69,7,0)</f>
        <v>360033721.10000002</v>
      </c>
      <c r="H28" s="16">
        <f>VLOOKUP(B28,[2]Brokers!$B$9:$AC$69,28,0)</f>
        <v>0</v>
      </c>
      <c r="I28" s="16">
        <f>VLOOKUP(B28,[4]brokers!$B$9:$Y$62,12,0)</f>
        <v>0</v>
      </c>
      <c r="J28" s="16">
        <f>VLOOKUP(B28,[3]Brokers!$B$9:$M$69,12,0)</f>
        <v>0</v>
      </c>
      <c r="K28" s="16">
        <v>0</v>
      </c>
      <c r="L28" s="16">
        <f>VLOOKUP(B28,[1]Brokers!$B$12:$R$62,17,0)</f>
        <v>0</v>
      </c>
      <c r="M28" s="24">
        <f>L28+I28+J28+H28+G28+K28</f>
        <v>360033721.10000002</v>
      </c>
      <c r="N28" s="24">
        <f>+VLOOKUP(B28,[5]Sheet1!$B$16:$N$67,13,0)+M28</f>
        <v>672799383.63</v>
      </c>
      <c r="O28" s="28">
        <f>N28/$N$68</f>
        <v>7.1683580208113835E-3</v>
      </c>
    </row>
    <row r="29" spans="1:16" x14ac:dyDescent="0.25">
      <c r="A29" s="27">
        <f t="shared" si="0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VLOOKUP(B29,[4]brokers!$B$9:$J$69,7,0)</f>
        <v>234174721.56999999</v>
      </c>
      <c r="H29" s="16">
        <f>VLOOKUP(B29,[2]Brokers!$B$9:$AC$69,28,0)</f>
        <v>0</v>
      </c>
      <c r="I29" s="16">
        <f>VLOOKUP(B29,[4]brokers!$B$9:$Y$62,12,0)</f>
        <v>0</v>
      </c>
      <c r="J29" s="16">
        <f>VLOOKUP(B29,[3]Brokers!$B$9:$M$69,12,0)</f>
        <v>0</v>
      </c>
      <c r="K29" s="16">
        <v>0</v>
      </c>
      <c r="L29" s="16">
        <f>VLOOKUP(B29,[1]Brokers!$B$12:$R$62,17,0)</f>
        <v>0</v>
      </c>
      <c r="M29" s="24">
        <f>L29+I29+J29+H29+G29+K29</f>
        <v>234174721.56999999</v>
      </c>
      <c r="N29" s="24">
        <f>+VLOOKUP(B29,[5]Sheet1!$B$16:$N$67,13,0)+M29</f>
        <v>362543506.81999999</v>
      </c>
      <c r="O29" s="28">
        <f>N29/$N$68</f>
        <v>3.8627289474977332E-3</v>
      </c>
    </row>
    <row r="30" spans="1:16" x14ac:dyDescent="0.25">
      <c r="A30" s="27">
        <f t="shared" si="0"/>
        <v>15</v>
      </c>
      <c r="B30" s="12" t="s">
        <v>35</v>
      </c>
      <c r="C30" s="13" t="s">
        <v>36</v>
      </c>
      <c r="D30" s="14" t="s">
        <v>14</v>
      </c>
      <c r="E30" s="15"/>
      <c r="F30" s="15"/>
      <c r="G30" s="16">
        <f>VLOOKUP(B30,[4]brokers!$B$9:$J$69,7,0)</f>
        <v>247717948.32999998</v>
      </c>
      <c r="H30" s="16">
        <f>VLOOKUP(B30,[2]Brokers!$B$9:$AC$69,28,0)</f>
        <v>0</v>
      </c>
      <c r="I30" s="16">
        <f>VLOOKUP(B30,[4]brokers!$B$9:$Y$62,12,0)</f>
        <v>0</v>
      </c>
      <c r="J30" s="16">
        <f>VLOOKUP(B30,[3]Brokers!$B$9:$M$69,12,0)</f>
        <v>0</v>
      </c>
      <c r="K30" s="16">
        <v>0</v>
      </c>
      <c r="L30" s="16">
        <f>VLOOKUP(B30,[1]Brokers!$B$12:$R$62,17,0)</f>
        <v>0</v>
      </c>
      <c r="M30" s="24">
        <f>L30+I30+J30+H30+G30+K30</f>
        <v>247717948.32999998</v>
      </c>
      <c r="N30" s="24">
        <f>+VLOOKUP(B30,[5]Sheet1!$B$16:$N$67,13,0)+M30</f>
        <v>320471866.25999999</v>
      </c>
      <c r="O30" s="28">
        <f>N30/$N$68</f>
        <v>3.4144755908584777E-3</v>
      </c>
    </row>
    <row r="31" spans="1:16" x14ac:dyDescent="0.25">
      <c r="A31" s="27">
        <f t="shared" si="0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VLOOKUP(B31,[4]brokers!$B$9:$J$69,7,0)</f>
        <v>138936135.52000001</v>
      </c>
      <c r="H31" s="16">
        <f>VLOOKUP(B31,[2]Brokers!$B$9:$AC$69,28,0)</f>
        <v>0</v>
      </c>
      <c r="I31" s="16">
        <f>VLOOKUP(B31,[4]brokers!$B$9:$Y$62,12,0)</f>
        <v>0</v>
      </c>
      <c r="J31" s="16">
        <f>VLOOKUP(B31,[3]Brokers!$B$9:$M$69,12,0)</f>
        <v>0</v>
      </c>
      <c r="K31" s="16">
        <v>0</v>
      </c>
      <c r="L31" s="16">
        <f>VLOOKUP(B31,[1]Brokers!$B$12:$R$62,17,0)</f>
        <v>0</v>
      </c>
      <c r="M31" s="24">
        <f>L31+I31+J31+H31+G31+K31</f>
        <v>138936135.52000001</v>
      </c>
      <c r="N31" s="24">
        <f>+VLOOKUP(B31,[5]Sheet1!$B$16:$N$67,13,0)+M31</f>
        <v>187745219.59</v>
      </c>
      <c r="O31" s="28">
        <f>N31/$N$68</f>
        <v>2.0003361826162066E-3</v>
      </c>
    </row>
    <row r="32" spans="1:16" x14ac:dyDescent="0.25">
      <c r="A32" s="27">
        <f t="shared" si="0"/>
        <v>17</v>
      </c>
      <c r="B32" s="12" t="s">
        <v>51</v>
      </c>
      <c r="C32" s="13" t="s">
        <v>52</v>
      </c>
      <c r="D32" s="14" t="s">
        <v>14</v>
      </c>
      <c r="E32" s="15"/>
      <c r="F32" s="15"/>
      <c r="G32" s="16">
        <f>VLOOKUP(B32,[4]brokers!$B$9:$J$69,7,0)</f>
        <v>108124404.78999999</v>
      </c>
      <c r="H32" s="16">
        <f>VLOOKUP(B32,[2]Brokers!$B$9:$AC$69,28,0)</f>
        <v>0</v>
      </c>
      <c r="I32" s="16">
        <f>VLOOKUP(B32,[4]brokers!$B$9:$Y$62,12,0)</f>
        <v>8880000</v>
      </c>
      <c r="J32" s="16">
        <f>VLOOKUP(B32,[3]Brokers!$B$9:$M$69,12,0)</f>
        <v>0</v>
      </c>
      <c r="K32" s="16">
        <v>0</v>
      </c>
      <c r="L32" s="16">
        <f>VLOOKUP(B32,[1]Brokers!$B$12:$R$62,17,0)</f>
        <v>0</v>
      </c>
      <c r="M32" s="24">
        <f>L32+I32+J32+H32+G32+K32</f>
        <v>117004404.78999999</v>
      </c>
      <c r="N32" s="24">
        <f>+VLOOKUP(B32,[5]Sheet1!$B$16:$N$67,13,0)+M32</f>
        <v>161268011.13999999</v>
      </c>
      <c r="O32" s="28">
        <f>N32/$N$68</f>
        <v>1.7182340966463564E-3</v>
      </c>
    </row>
    <row r="33" spans="1:16" x14ac:dyDescent="0.25">
      <c r="A33" s="27">
        <f t="shared" si="0"/>
        <v>18</v>
      </c>
      <c r="B33" s="12" t="s">
        <v>75</v>
      </c>
      <c r="C33" s="13" t="s">
        <v>76</v>
      </c>
      <c r="D33" s="14" t="s">
        <v>14</v>
      </c>
      <c r="E33" s="15"/>
      <c r="F33" s="15"/>
      <c r="G33" s="16">
        <f>VLOOKUP(B33,[4]brokers!$B$9:$J$69,7,0)</f>
        <v>113582915.62</v>
      </c>
      <c r="H33" s="16">
        <f>VLOOKUP(B33,[2]Brokers!$B$9:$AC$69,28,0)</f>
        <v>0</v>
      </c>
      <c r="I33" s="16">
        <f>VLOOKUP(B33,[4]brokers!$B$9:$Y$62,12,0)</f>
        <v>0</v>
      </c>
      <c r="J33" s="16">
        <f>VLOOKUP(B33,[3]Brokers!$B$9:$M$69,12,0)</f>
        <v>0</v>
      </c>
      <c r="K33" s="16">
        <v>0</v>
      </c>
      <c r="L33" s="16">
        <f>VLOOKUP(B33,[1]Brokers!$B$12:$R$62,17,0)</f>
        <v>0</v>
      </c>
      <c r="M33" s="24">
        <f>L33+I33+J33+H33+G33+K33</f>
        <v>113582915.62</v>
      </c>
      <c r="N33" s="24">
        <f>+VLOOKUP(B33,[5]Sheet1!$B$16:$N$67,13,0)+M33</f>
        <v>139666180.22</v>
      </c>
      <c r="O33" s="28">
        <f>N33/$N$68</f>
        <v>1.488076843671298E-3</v>
      </c>
    </row>
    <row r="34" spans="1:16" x14ac:dyDescent="0.25">
      <c r="A34" s="27">
        <f t="shared" si="0"/>
        <v>19</v>
      </c>
      <c r="B34" s="12" t="s">
        <v>69</v>
      </c>
      <c r="C34" s="13" t="s">
        <v>70</v>
      </c>
      <c r="D34" s="14" t="s">
        <v>14</v>
      </c>
      <c r="E34" s="15"/>
      <c r="F34" s="15"/>
      <c r="G34" s="16">
        <f>VLOOKUP(B34,[4]brokers!$B$9:$J$69,7,0)</f>
        <v>93217794.609999999</v>
      </c>
      <c r="H34" s="16">
        <f>VLOOKUP(B34,[2]Brokers!$B$9:$AC$69,28,0)</f>
        <v>0</v>
      </c>
      <c r="I34" s="16">
        <f>VLOOKUP(B34,[4]brokers!$B$9:$Y$62,12,0)</f>
        <v>0</v>
      </c>
      <c r="J34" s="16">
        <f>VLOOKUP(B34,[3]Brokers!$B$9:$M$69,12,0)</f>
        <v>0</v>
      </c>
      <c r="K34" s="16">
        <v>0</v>
      </c>
      <c r="L34" s="16">
        <f>VLOOKUP(B34,[1]Brokers!$B$12:$R$62,17,0)</f>
        <v>0</v>
      </c>
      <c r="M34" s="24">
        <f>L34+I34+J34+H34+G34+K34</f>
        <v>93217794.609999999</v>
      </c>
      <c r="N34" s="24">
        <f>+VLOOKUP(B34,[5]Sheet1!$B$16:$N$67,13,0)+M34</f>
        <v>97276873.409999996</v>
      </c>
      <c r="O34" s="28">
        <f>N34/$N$68</f>
        <v>1.0364389039504672E-3</v>
      </c>
    </row>
    <row r="35" spans="1:16" x14ac:dyDescent="0.25">
      <c r="A35" s="27">
        <f t="shared" si="0"/>
        <v>20</v>
      </c>
      <c r="B35" s="12" t="s">
        <v>63</v>
      </c>
      <c r="C35" s="13" t="s">
        <v>64</v>
      </c>
      <c r="D35" s="14" t="s">
        <v>14</v>
      </c>
      <c r="E35" s="15"/>
      <c r="F35" s="15"/>
      <c r="G35" s="16">
        <f>VLOOKUP(B35,[4]brokers!$B$9:$J$69,7,0)</f>
        <v>0</v>
      </c>
      <c r="H35" s="16">
        <f>VLOOKUP(B35,[2]Brokers!$B$9:$AC$69,28,0)</f>
        <v>0</v>
      </c>
      <c r="I35" s="16">
        <f>VLOOKUP(B35,[4]brokers!$B$9:$Y$62,12,0)</f>
        <v>0</v>
      </c>
      <c r="J35" s="16">
        <f>VLOOKUP(B35,[3]Brokers!$B$9:$M$69,12,0)</f>
        <v>0</v>
      </c>
      <c r="K35" s="16">
        <v>0</v>
      </c>
      <c r="L35" s="16">
        <f>VLOOKUP(B35,[1]Brokers!$B$12:$R$62,17,0)</f>
        <v>0</v>
      </c>
      <c r="M35" s="24">
        <f>L35+I35+J35+H35+G35+K35</f>
        <v>0</v>
      </c>
      <c r="N35" s="24">
        <f>+VLOOKUP(B35,[5]Sheet1!$B$16:$N$67,13,0)+M35</f>
        <v>79333334.980000004</v>
      </c>
      <c r="O35" s="28">
        <f>N35/$N$68</f>
        <v>8.4525902068059147E-4</v>
      </c>
    </row>
    <row r="36" spans="1:16" x14ac:dyDescent="0.25">
      <c r="A36" s="27">
        <f t="shared" si="0"/>
        <v>21</v>
      </c>
      <c r="B36" s="12" t="s">
        <v>110</v>
      </c>
      <c r="C36" s="13" t="s">
        <v>120</v>
      </c>
      <c r="D36" s="14" t="s">
        <v>14</v>
      </c>
      <c r="E36" s="15"/>
      <c r="F36" s="15"/>
      <c r="G36" s="16">
        <f>VLOOKUP(B36,[4]brokers!$B$9:$J$69,7,0)</f>
        <v>52360522.939999998</v>
      </c>
      <c r="H36" s="16">
        <f>VLOOKUP(B36,[2]Brokers!$B$9:$AC$69,28,0)</f>
        <v>0</v>
      </c>
      <c r="I36" s="16">
        <f>VLOOKUP(B36,[4]brokers!$B$9:$Y$62,12,0)</f>
        <v>0</v>
      </c>
      <c r="J36" s="16">
        <f>VLOOKUP(B36,[3]Brokers!$B$9:$M$69,12,0)</f>
        <v>0</v>
      </c>
      <c r="K36" s="16">
        <v>0</v>
      </c>
      <c r="L36" s="16">
        <f>VLOOKUP(B36,[1]Brokers!$B$12:$R$62,17,0)</f>
        <v>0</v>
      </c>
      <c r="M36" s="24">
        <f>L36+I36+J36+H36+G36+K36</f>
        <v>52360522.939999998</v>
      </c>
      <c r="N36" s="24">
        <f>+VLOOKUP(B36,[5]Sheet1!$B$16:$N$67,13,0)+M36</f>
        <v>69371927.450000003</v>
      </c>
      <c r="O36" s="28">
        <f>N36/$N$68</f>
        <v>7.391249526304993E-4</v>
      </c>
    </row>
    <row r="37" spans="1:16" x14ac:dyDescent="0.25">
      <c r="A37" s="27">
        <f t="shared" si="0"/>
        <v>22</v>
      </c>
      <c r="B37" s="12" t="s">
        <v>47</v>
      </c>
      <c r="C37" s="13" t="s">
        <v>48</v>
      </c>
      <c r="D37" s="14" t="s">
        <v>14</v>
      </c>
      <c r="E37" s="15"/>
      <c r="F37" s="15"/>
      <c r="G37" s="16">
        <f>VLOOKUP(B37,[4]brokers!$B$9:$J$69,7,0)</f>
        <v>59398873.909999996</v>
      </c>
      <c r="H37" s="16">
        <f>VLOOKUP(B37,[2]Brokers!$B$9:$AC$69,28,0)</f>
        <v>0</v>
      </c>
      <c r="I37" s="16">
        <f>VLOOKUP(B37,[4]brokers!$B$9:$Y$62,12,0)</f>
        <v>0</v>
      </c>
      <c r="J37" s="16">
        <f>VLOOKUP(B37,[3]Brokers!$B$9:$M$69,12,0)</f>
        <v>0</v>
      </c>
      <c r="K37" s="16">
        <v>0</v>
      </c>
      <c r="L37" s="16">
        <f>VLOOKUP(B37,[1]Brokers!$B$12:$R$62,17,0)</f>
        <v>0</v>
      </c>
      <c r="M37" s="24">
        <f>L37+I37+J37+H37+G37+K37</f>
        <v>59398873.909999996</v>
      </c>
      <c r="N37" s="24">
        <f>+VLOOKUP(B37,[5]Sheet1!$B$16:$N$67,13,0)+M37</f>
        <v>67100629.659999996</v>
      </c>
      <c r="O37" s="28">
        <f>N37/$N$68</f>
        <v>7.1492535297754903E-4</v>
      </c>
    </row>
    <row r="38" spans="1:16" x14ac:dyDescent="0.25">
      <c r="A38" s="27">
        <f t="shared" si="0"/>
        <v>23</v>
      </c>
      <c r="B38" s="12" t="s">
        <v>82</v>
      </c>
      <c r="C38" s="13" t="s">
        <v>83</v>
      </c>
      <c r="D38" s="14" t="s">
        <v>14</v>
      </c>
      <c r="E38" s="15" t="s">
        <v>14</v>
      </c>
      <c r="F38" s="15"/>
      <c r="G38" s="16">
        <f>VLOOKUP(B38,[4]brokers!$B$9:$J$69,7,0)</f>
        <v>28453700</v>
      </c>
      <c r="H38" s="16">
        <f>VLOOKUP(B38,[2]Brokers!$B$9:$AC$69,28,0)</f>
        <v>0</v>
      </c>
      <c r="I38" s="16">
        <f>VLOOKUP(B38,[4]brokers!$B$9:$Y$62,12,0)</f>
        <v>0</v>
      </c>
      <c r="J38" s="16">
        <f>VLOOKUP(B38,[3]Brokers!$B$9:$M$69,12,0)</f>
        <v>0</v>
      </c>
      <c r="K38" s="16">
        <v>0</v>
      </c>
      <c r="L38" s="16">
        <f>VLOOKUP(B38,[1]Brokers!$B$12:$R$62,17,0)</f>
        <v>0</v>
      </c>
      <c r="M38" s="24">
        <f>L38+I38+J38+H38+G38+K38</f>
        <v>28453700</v>
      </c>
      <c r="N38" s="24">
        <f>+VLOOKUP(B38,[5]Sheet1!$B$16:$N$67,13,0)+M38</f>
        <v>50641700</v>
      </c>
      <c r="O38" s="28">
        <f>N38/$N$68</f>
        <v>5.3956327133343842E-4</v>
      </c>
    </row>
    <row r="39" spans="1:16" x14ac:dyDescent="0.25">
      <c r="A39" s="27">
        <f t="shared" si="0"/>
        <v>24</v>
      </c>
      <c r="B39" s="12" t="s">
        <v>98</v>
      </c>
      <c r="C39" s="13" t="s">
        <v>99</v>
      </c>
      <c r="D39" s="14" t="s">
        <v>14</v>
      </c>
      <c r="E39" s="15"/>
      <c r="F39" s="15"/>
      <c r="G39" s="16">
        <f>VLOOKUP(B39,[4]brokers!$B$9:$J$69,7,0)</f>
        <v>40437253.299999997</v>
      </c>
      <c r="H39" s="16">
        <f>VLOOKUP(B39,[2]Brokers!$B$9:$AC$69,28,0)</f>
        <v>0</v>
      </c>
      <c r="I39" s="16">
        <f>VLOOKUP(B39,[4]brokers!$B$9:$Y$62,12,0)</f>
        <v>0</v>
      </c>
      <c r="J39" s="16">
        <f>VLOOKUP(B39,[3]Brokers!$B$9:$M$69,12,0)</f>
        <v>0</v>
      </c>
      <c r="K39" s="16">
        <v>0</v>
      </c>
      <c r="L39" s="16">
        <f>VLOOKUP(B39,[1]Brokers!$B$12:$R$62,17,0)</f>
        <v>0</v>
      </c>
      <c r="M39" s="24">
        <f>L39+I39+J39+H39+G39+K39</f>
        <v>40437253.299999997</v>
      </c>
      <c r="N39" s="24">
        <f>+VLOOKUP(B39,[5]Sheet1!$B$16:$N$67,13,0)+M39</f>
        <v>50383143.299999997</v>
      </c>
      <c r="O39" s="28">
        <f>N39/$N$68</f>
        <v>5.3680847244483125E-4</v>
      </c>
      <c r="P39" s="1"/>
    </row>
    <row r="40" spans="1:16" x14ac:dyDescent="0.25">
      <c r="A40" s="27">
        <f t="shared" si="0"/>
        <v>25</v>
      </c>
      <c r="B40" s="12" t="s">
        <v>88</v>
      </c>
      <c r="C40" s="13" t="s">
        <v>89</v>
      </c>
      <c r="D40" s="14" t="s">
        <v>14</v>
      </c>
      <c r="E40" s="15"/>
      <c r="F40" s="15"/>
      <c r="G40" s="16">
        <f>VLOOKUP(B40,[4]brokers!$B$9:$J$69,7,0)</f>
        <v>25729935.900000002</v>
      </c>
      <c r="H40" s="16">
        <f>VLOOKUP(B40,[2]Brokers!$B$9:$AC$69,28,0)</f>
        <v>0</v>
      </c>
      <c r="I40" s="16">
        <f>VLOOKUP(B40,[4]brokers!$B$9:$Y$62,12,0)</f>
        <v>0</v>
      </c>
      <c r="J40" s="16">
        <f>VLOOKUP(B40,[3]Brokers!$B$9:$M$69,12,0)</f>
        <v>0</v>
      </c>
      <c r="K40" s="16">
        <v>0</v>
      </c>
      <c r="L40" s="16">
        <f>VLOOKUP(B40,[1]Brokers!$B$12:$R$62,17,0)</f>
        <v>0</v>
      </c>
      <c r="M40" s="24">
        <f>L40+I40+J40+H40+G40+K40</f>
        <v>25729935.900000002</v>
      </c>
      <c r="N40" s="24">
        <f>+VLOOKUP(B40,[5]Sheet1!$B$16:$N$67,13,0)+M40</f>
        <v>47926146.700000003</v>
      </c>
      <c r="O40" s="28">
        <f>N40/$N$68</f>
        <v>5.1063034013191263E-4</v>
      </c>
    </row>
    <row r="41" spans="1:16" x14ac:dyDescent="0.25">
      <c r="A41" s="27">
        <f t="shared" si="0"/>
        <v>26</v>
      </c>
      <c r="B41" s="12" t="s">
        <v>37</v>
      </c>
      <c r="C41" s="13" t="s">
        <v>38</v>
      </c>
      <c r="D41" s="14" t="s">
        <v>14</v>
      </c>
      <c r="E41" s="15" t="s">
        <v>14</v>
      </c>
      <c r="F41" s="15" t="s">
        <v>14</v>
      </c>
      <c r="G41" s="16">
        <f>VLOOKUP(B41,[4]brokers!$B$9:$J$69,7,0)</f>
        <v>9163978.3900000006</v>
      </c>
      <c r="H41" s="16">
        <f>VLOOKUP(B41,[2]Brokers!$B$9:$AC$69,28,0)</f>
        <v>0</v>
      </c>
      <c r="I41" s="16">
        <f>VLOOKUP(B41,[4]brokers!$B$9:$Y$62,12,0)</f>
        <v>8080000</v>
      </c>
      <c r="J41" s="16">
        <f>VLOOKUP(B41,[3]Brokers!$B$9:$M$69,12,0)</f>
        <v>0</v>
      </c>
      <c r="K41" s="16">
        <v>0</v>
      </c>
      <c r="L41" s="16">
        <f>VLOOKUP(B41,[1]Brokers!$B$12:$R$62,17,0)</f>
        <v>0</v>
      </c>
      <c r="M41" s="24">
        <f>L41+I41+J41+H41+G41+K41</f>
        <v>17243978.390000001</v>
      </c>
      <c r="N41" s="24">
        <f>+VLOOKUP(B41,[5]Sheet1!$B$16:$N$67,13,0)+M41</f>
        <v>32771322.950000003</v>
      </c>
      <c r="O41" s="28">
        <f>N41/$N$68</f>
        <v>3.4916288783406937E-4</v>
      </c>
    </row>
    <row r="42" spans="1:16" x14ac:dyDescent="0.25">
      <c r="A42" s="27">
        <f t="shared" si="0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VLOOKUP(B42,[4]brokers!$B$9:$J$69,7,0)</f>
        <v>35289337.780000001</v>
      </c>
      <c r="H42" s="16">
        <f>VLOOKUP(B42,[2]Brokers!$B$9:$AC$69,28,0)</f>
        <v>0</v>
      </c>
      <c r="I42" s="16">
        <f>VLOOKUP(B42,[4]brokers!$B$9:$Y$62,12,0)</f>
        <v>0</v>
      </c>
      <c r="J42" s="16">
        <f>VLOOKUP(B42,[3]Brokers!$B$9:$M$69,12,0)</f>
        <v>0</v>
      </c>
      <c r="K42" s="16">
        <v>0</v>
      </c>
      <c r="L42" s="16">
        <f>VLOOKUP(B42,[1]Brokers!$B$12:$R$62,17,0)</f>
        <v>0</v>
      </c>
      <c r="M42" s="24">
        <f>L42+I42+J42+H42+G42+K42</f>
        <v>35289337.780000001</v>
      </c>
      <c r="N42" s="24">
        <f>+VLOOKUP(B42,[5]Sheet1!$B$16:$N$67,13,0)+M42</f>
        <v>41024837.780000001</v>
      </c>
      <c r="O42" s="28">
        <f>N42/$N$68</f>
        <v>4.3710016998837792E-4</v>
      </c>
    </row>
    <row r="43" spans="1:16" x14ac:dyDescent="0.25">
      <c r="A43" s="27">
        <f t="shared" si="0"/>
        <v>28</v>
      </c>
      <c r="B43" s="12" t="s">
        <v>49</v>
      </c>
      <c r="C43" s="13" t="s">
        <v>50</v>
      </c>
      <c r="D43" s="14" t="s">
        <v>14</v>
      </c>
      <c r="E43" s="15"/>
      <c r="F43" s="15"/>
      <c r="G43" s="16">
        <f>VLOOKUP(B43,[4]brokers!$B$9:$J$69,7,0)</f>
        <v>37208122.299999997</v>
      </c>
      <c r="H43" s="16">
        <f>VLOOKUP(B43,[2]Brokers!$B$9:$AC$69,28,0)</f>
        <v>0</v>
      </c>
      <c r="I43" s="16">
        <f>VLOOKUP(B43,[4]brokers!$B$9:$Y$62,12,0)</f>
        <v>1600000</v>
      </c>
      <c r="J43" s="16">
        <f>VLOOKUP(B43,[3]Brokers!$B$9:$M$69,12,0)</f>
        <v>0</v>
      </c>
      <c r="K43" s="16">
        <v>0</v>
      </c>
      <c r="L43" s="16">
        <f>VLOOKUP(B43,[1]Brokers!$B$12:$R$62,17,0)</f>
        <v>0</v>
      </c>
      <c r="M43" s="24">
        <f>L43+I43+J43+H43+G43+K43</f>
        <v>38808122.299999997</v>
      </c>
      <c r="N43" s="24">
        <f>+VLOOKUP(B43,[5]Sheet1!$B$16:$N$67,13,0)+M43</f>
        <v>40831678.5</v>
      </c>
      <c r="O43" s="28">
        <f>N43/$N$68</f>
        <v>4.350421495624204E-4</v>
      </c>
    </row>
    <row r="44" spans="1:16" x14ac:dyDescent="0.25">
      <c r="A44" s="27">
        <f t="shared" si="0"/>
        <v>29</v>
      </c>
      <c r="B44" s="12" t="s">
        <v>94</v>
      </c>
      <c r="C44" s="13" t="s">
        <v>95</v>
      </c>
      <c r="D44" s="14" t="s">
        <v>14</v>
      </c>
      <c r="E44" s="15" t="s">
        <v>14</v>
      </c>
      <c r="F44" s="15" t="s">
        <v>14</v>
      </c>
      <c r="G44" s="16">
        <f>VLOOKUP(B44,[4]brokers!$B$9:$J$69,7,0)</f>
        <v>18764310</v>
      </c>
      <c r="H44" s="16">
        <f>VLOOKUP(B44,[2]Brokers!$B$9:$AC$69,28,0)</f>
        <v>0</v>
      </c>
      <c r="I44" s="16">
        <f>VLOOKUP(B44,[4]brokers!$B$9:$Y$62,12,0)</f>
        <v>0</v>
      </c>
      <c r="J44" s="16">
        <f>VLOOKUP(B44,[3]Brokers!$B$9:$M$69,12,0)</f>
        <v>0</v>
      </c>
      <c r="K44" s="16">
        <v>0</v>
      </c>
      <c r="L44" s="16">
        <f>VLOOKUP(B44,[1]Brokers!$B$12:$R$62,17,0)</f>
        <v>0</v>
      </c>
      <c r="M44" s="24">
        <f>L44+I44+J44+H44+G44+K44</f>
        <v>18764310</v>
      </c>
      <c r="N44" s="24">
        <f>+VLOOKUP(B44,[5]Sheet1!$B$16:$N$67,13,0)+M44</f>
        <v>38944158</v>
      </c>
      <c r="O44" s="28">
        <f>N44/$N$68</f>
        <v>4.1493151473600409E-4</v>
      </c>
    </row>
    <row r="45" spans="1:16" x14ac:dyDescent="0.25">
      <c r="A45" s="27">
        <f t="shared" si="0"/>
        <v>30</v>
      </c>
      <c r="B45" s="12" t="s">
        <v>45</v>
      </c>
      <c r="C45" s="13" t="s">
        <v>46</v>
      </c>
      <c r="D45" s="14" t="s">
        <v>14</v>
      </c>
      <c r="E45" s="15"/>
      <c r="F45" s="15"/>
      <c r="G45" s="16">
        <f>VLOOKUP(B45,[4]brokers!$B$9:$J$69,7,0)</f>
        <v>31656256.300000001</v>
      </c>
      <c r="H45" s="16">
        <f>VLOOKUP(B45,[2]Brokers!$B$9:$AC$69,28,0)</f>
        <v>0</v>
      </c>
      <c r="I45" s="16">
        <f>VLOOKUP(B45,[4]brokers!$B$9:$Y$62,12,0)</f>
        <v>0</v>
      </c>
      <c r="J45" s="16">
        <f>VLOOKUP(B45,[3]Brokers!$B$9:$M$69,12,0)</f>
        <v>0</v>
      </c>
      <c r="K45" s="16">
        <v>0</v>
      </c>
      <c r="L45" s="16">
        <f>VLOOKUP(B45,[1]Brokers!$B$12:$R$62,17,0)</f>
        <v>0</v>
      </c>
      <c r="M45" s="24">
        <f>L45+I45+J45+H45+G45+K45</f>
        <v>31656256.300000001</v>
      </c>
      <c r="N45" s="24">
        <f>+VLOOKUP(B45,[5]Sheet1!$B$16:$N$67,13,0)+M45</f>
        <v>33923206.600000001</v>
      </c>
      <c r="O45" s="28">
        <f>N45/$N$68</f>
        <v>3.6143566126761327E-4</v>
      </c>
    </row>
    <row r="46" spans="1:16" x14ac:dyDescent="0.25">
      <c r="A46" s="27">
        <f t="shared" si="0"/>
        <v>31</v>
      </c>
      <c r="B46" s="12" t="s">
        <v>78</v>
      </c>
      <c r="C46" s="13" t="s">
        <v>79</v>
      </c>
      <c r="D46" s="14" t="s">
        <v>14</v>
      </c>
      <c r="E46" s="15"/>
      <c r="F46" s="15"/>
      <c r="G46" s="16">
        <f>VLOOKUP(B46,[4]brokers!$B$9:$J$69,7,0)</f>
        <v>22617207.199999999</v>
      </c>
      <c r="H46" s="16">
        <f>VLOOKUP(B46,[2]Brokers!$B$9:$AC$69,28,0)</f>
        <v>0</v>
      </c>
      <c r="I46" s="16">
        <f>VLOOKUP(B46,[4]brokers!$B$9:$Y$62,12,0)</f>
        <v>0</v>
      </c>
      <c r="J46" s="16">
        <f>VLOOKUP(B46,[3]Brokers!$B$9:$M$69,12,0)</f>
        <v>0</v>
      </c>
      <c r="K46" s="16">
        <v>0</v>
      </c>
      <c r="L46" s="16">
        <f>VLOOKUP(B46,[1]Brokers!$B$12:$R$62,17,0)</f>
        <v>0</v>
      </c>
      <c r="M46" s="24">
        <f>L46+I46+J46+H46+G46+K46</f>
        <v>22617207.199999999</v>
      </c>
      <c r="N46" s="24">
        <f>+VLOOKUP(B46,[5]Sheet1!$B$16:$N$67,13,0)+M46</f>
        <v>28130945.979999997</v>
      </c>
      <c r="O46" s="28">
        <f>N46/$N$68</f>
        <v>2.9972187423947137E-4</v>
      </c>
    </row>
    <row r="47" spans="1:16" x14ac:dyDescent="0.25">
      <c r="A47" s="27">
        <f t="shared" si="0"/>
        <v>32</v>
      </c>
      <c r="B47" s="12" t="s">
        <v>17</v>
      </c>
      <c r="C47" s="13" t="s">
        <v>18</v>
      </c>
      <c r="D47" s="14" t="s">
        <v>14</v>
      </c>
      <c r="E47" s="15"/>
      <c r="F47" s="15" t="s">
        <v>14</v>
      </c>
      <c r="G47" s="16">
        <f>VLOOKUP(B47,[4]brokers!$B$9:$J$69,7,0)</f>
        <v>24080777.719999999</v>
      </c>
      <c r="H47" s="16">
        <f>VLOOKUP(B47,[2]Brokers!$B$9:$AC$69,28,0)</f>
        <v>0</v>
      </c>
      <c r="I47" s="16">
        <f>VLOOKUP(B47,[4]brokers!$B$9:$Y$62,12,0)</f>
        <v>0</v>
      </c>
      <c r="J47" s="16">
        <f>VLOOKUP(B47,[3]Brokers!$B$9:$M$69,12,0)</f>
        <v>0</v>
      </c>
      <c r="K47" s="16">
        <v>0</v>
      </c>
      <c r="L47" s="16">
        <f>VLOOKUP(B47,[1]Brokers!$B$12:$R$62,17,0)</f>
        <v>0</v>
      </c>
      <c r="M47" s="24">
        <f>L47+I47+J47+H47+G47+K47</f>
        <v>24080777.719999999</v>
      </c>
      <c r="N47" s="24">
        <f>+VLOOKUP(B47,[5]Sheet1!$B$16:$N$67,13,0)+M47</f>
        <v>27095981.859999999</v>
      </c>
      <c r="O47" s="28">
        <f>N47/$N$68</f>
        <v>2.8869482289048561E-4</v>
      </c>
    </row>
    <row r="48" spans="1:16" x14ac:dyDescent="0.25">
      <c r="A48" s="27">
        <f t="shared" si="0"/>
        <v>33</v>
      </c>
      <c r="B48" s="12" t="s">
        <v>43</v>
      </c>
      <c r="C48" s="13" t="s">
        <v>44</v>
      </c>
      <c r="D48" s="14" t="s">
        <v>14</v>
      </c>
      <c r="E48" s="15" t="s">
        <v>14</v>
      </c>
      <c r="F48" s="15"/>
      <c r="G48" s="16">
        <f>VLOOKUP(B48,[4]brokers!$B$9:$J$69,7,0)</f>
        <v>10061199.1</v>
      </c>
      <c r="H48" s="16">
        <f>VLOOKUP(B48,[2]Brokers!$B$9:$AC$69,28,0)</f>
        <v>0</v>
      </c>
      <c r="I48" s="16">
        <f>VLOOKUP(B48,[4]brokers!$B$9:$Y$62,12,0)</f>
        <v>0</v>
      </c>
      <c r="J48" s="16">
        <f>VLOOKUP(B48,[3]Brokers!$B$9:$M$69,12,0)</f>
        <v>0</v>
      </c>
      <c r="K48" s="16">
        <v>0</v>
      </c>
      <c r="L48" s="16">
        <f>VLOOKUP(B48,[1]Brokers!$B$12:$R$62,17,0)</f>
        <v>0</v>
      </c>
      <c r="M48" s="24">
        <f>L48+I48+J48+H48+G48+K48</f>
        <v>10061199.1</v>
      </c>
      <c r="N48" s="24">
        <f>+VLOOKUP(B48,[5]Sheet1!$B$16:$N$67,13,0)+M48</f>
        <v>25393679.600000001</v>
      </c>
      <c r="O48" s="28">
        <f>N48/$N$68</f>
        <v>2.7055760047883863E-4</v>
      </c>
    </row>
    <row r="49" spans="1:16" x14ac:dyDescent="0.25">
      <c r="A49" s="27">
        <f t="shared" si="0"/>
        <v>34</v>
      </c>
      <c r="B49" s="12" t="s">
        <v>101</v>
      </c>
      <c r="C49" s="13" t="s">
        <v>102</v>
      </c>
      <c r="D49" s="14" t="s">
        <v>14</v>
      </c>
      <c r="E49" s="15"/>
      <c r="F49" s="15"/>
      <c r="G49" s="16">
        <f>VLOOKUP(B49,[4]brokers!$B$9:$J$69,7,0)</f>
        <v>15133433.6</v>
      </c>
      <c r="H49" s="16">
        <f>VLOOKUP(B49,[2]Brokers!$B$9:$AC$69,28,0)</f>
        <v>0</v>
      </c>
      <c r="I49" s="16">
        <f>VLOOKUP(B49,[4]brokers!$B$9:$Y$62,12,0)</f>
        <v>0</v>
      </c>
      <c r="J49" s="16">
        <f>VLOOKUP(B49,[3]Brokers!$B$9:$M$69,12,0)</f>
        <v>0</v>
      </c>
      <c r="K49" s="16">
        <v>0</v>
      </c>
      <c r="L49" s="16">
        <f>VLOOKUP(B49,[1]Brokers!$B$12:$R$62,17,0)</f>
        <v>0</v>
      </c>
      <c r="M49" s="24">
        <f>L49+I49+J49+H49+G49+K49</f>
        <v>15133433.6</v>
      </c>
      <c r="N49" s="24">
        <f>+VLOOKUP(B49,[5]Sheet1!$B$16:$N$67,13,0)+M49</f>
        <v>22706605.629999999</v>
      </c>
      <c r="O49" s="28">
        <f>N49/$N$68</f>
        <v>2.4192810301788982E-4</v>
      </c>
    </row>
    <row r="50" spans="1:16" x14ac:dyDescent="0.25">
      <c r="A50" s="27">
        <f t="shared" si="0"/>
        <v>35</v>
      </c>
      <c r="B50" s="12" t="s">
        <v>114</v>
      </c>
      <c r="C50" s="13" t="s">
        <v>115</v>
      </c>
      <c r="D50" s="14" t="s">
        <v>14</v>
      </c>
      <c r="E50" s="15"/>
      <c r="F50" s="15"/>
      <c r="G50" s="16">
        <f>VLOOKUP(B50,[4]brokers!$B$9:$J$69,7,0)</f>
        <v>17293235.48</v>
      </c>
      <c r="H50" s="16">
        <f>VLOOKUP(B50,[2]Brokers!$B$9:$AC$69,28,0)</f>
        <v>0</v>
      </c>
      <c r="I50" s="16">
        <f>VLOOKUP(B50,[4]brokers!$B$9:$Y$62,12,0)</f>
        <v>0</v>
      </c>
      <c r="J50" s="16">
        <f>VLOOKUP(B50,[3]Brokers!$B$9:$M$69,12,0)</f>
        <v>0</v>
      </c>
      <c r="K50" s="16"/>
      <c r="L50" s="16">
        <f>VLOOKUP(B50,[1]Brokers!$B$12:$R$62,17,0)</f>
        <v>0</v>
      </c>
      <c r="M50" s="24">
        <f>L50+I50+J50+H50+G50+K50</f>
        <v>17293235.48</v>
      </c>
      <c r="N50" s="24">
        <f>+VLOOKUP(B50,[5]Sheet1!$B$16:$N$67,13,0)+M50</f>
        <v>22284349.450000003</v>
      </c>
      <c r="O50" s="28">
        <f>N50/$N$68</f>
        <v>2.3742916388627379E-4</v>
      </c>
    </row>
    <row r="51" spans="1:16" x14ac:dyDescent="0.25">
      <c r="A51" s="27">
        <f t="shared" si="0"/>
        <v>36</v>
      </c>
      <c r="B51" s="12" t="s">
        <v>118</v>
      </c>
      <c r="C51" s="13" t="s">
        <v>119</v>
      </c>
      <c r="D51" s="14" t="s">
        <v>14</v>
      </c>
      <c r="E51" s="15"/>
      <c r="F51" s="14" t="s">
        <v>14</v>
      </c>
      <c r="G51" s="16">
        <f>VLOOKUP(B51,[4]brokers!$B$9:$J$69,7,0)</f>
        <v>3040320</v>
      </c>
      <c r="H51" s="16">
        <f>VLOOKUP(B51,[2]Brokers!$B$9:$AC$69,28,0)</f>
        <v>0</v>
      </c>
      <c r="I51" s="16">
        <f>VLOOKUP(B51,[4]brokers!$B$9:$Y$62,12,0)</f>
        <v>9898000</v>
      </c>
      <c r="J51" s="16">
        <f>VLOOKUP(B51,[3]Brokers!$B$9:$M$69,12,0)</f>
        <v>0</v>
      </c>
      <c r="K51" s="24">
        <v>0</v>
      </c>
      <c r="L51" s="16">
        <f>VLOOKUP(B51,[1]Brokers!$B$12:$R$62,17,0)</f>
        <v>0</v>
      </c>
      <c r="M51" s="24">
        <f>L51+I51+J51+H51+G51+K51</f>
        <v>12938320</v>
      </c>
      <c r="N51" s="24">
        <f>+VLOOKUP(B51,[5]Sheet1!$B$16:$N$67,13,0)+M51</f>
        <v>18338740</v>
      </c>
      <c r="O51" s="28">
        <f>N51/$N$68</f>
        <v>1.953905683761284E-4</v>
      </c>
    </row>
    <row r="52" spans="1:16" x14ac:dyDescent="0.25">
      <c r="A52" s="27">
        <f t="shared" si="0"/>
        <v>37</v>
      </c>
      <c r="B52" s="12" t="s">
        <v>108</v>
      </c>
      <c r="C52" s="13" t="s">
        <v>107</v>
      </c>
      <c r="D52" s="14" t="s">
        <v>14</v>
      </c>
      <c r="E52" s="15"/>
      <c r="F52" s="15"/>
      <c r="G52" s="16">
        <f>VLOOKUP(B52,[4]brokers!$B$9:$J$69,7,0)</f>
        <v>13341931.859999999</v>
      </c>
      <c r="H52" s="16">
        <f>VLOOKUP(B52,[2]Brokers!$B$9:$AC$69,28,0)</f>
        <v>0</v>
      </c>
      <c r="I52" s="16">
        <f>VLOOKUP(B52,[4]brokers!$B$9:$Y$62,12,0)</f>
        <v>0</v>
      </c>
      <c r="J52" s="16">
        <f>VLOOKUP(B52,[3]Brokers!$B$9:$M$69,12,0)</f>
        <v>0</v>
      </c>
      <c r="K52" s="16"/>
      <c r="L52" s="16">
        <f>VLOOKUP(B52,[1]Brokers!$B$12:$R$62,17,0)</f>
        <v>0</v>
      </c>
      <c r="M52" s="24">
        <f>L52+I52+J52+H52+G52+K52</f>
        <v>13341931.859999999</v>
      </c>
      <c r="N52" s="24">
        <f>+VLOOKUP(B52,[5]Sheet1!$B$16:$N$67,13,0)+M52</f>
        <v>13341931.859999999</v>
      </c>
      <c r="O52" s="28">
        <f>N52/$N$68</f>
        <v>1.4215194988101559E-4</v>
      </c>
    </row>
    <row r="53" spans="1:16" x14ac:dyDescent="0.25">
      <c r="A53" s="27">
        <f t="shared" si="0"/>
        <v>38</v>
      </c>
      <c r="B53" s="12" t="s">
        <v>57</v>
      </c>
      <c r="C53" s="13" t="s">
        <v>58</v>
      </c>
      <c r="D53" s="14" t="s">
        <v>14</v>
      </c>
      <c r="E53" s="15" t="s">
        <v>14</v>
      </c>
      <c r="F53" s="15"/>
      <c r="G53" s="16">
        <f>VLOOKUP(B53,[4]brokers!$B$9:$J$69,7,0)</f>
        <v>10249484.449999999</v>
      </c>
      <c r="H53" s="16">
        <f>VLOOKUP(B53,[2]Brokers!$B$9:$AC$69,28,0)</f>
        <v>0</v>
      </c>
      <c r="I53" s="16">
        <f>VLOOKUP(B53,[4]brokers!$B$9:$Y$62,12,0)</f>
        <v>0</v>
      </c>
      <c r="J53" s="16">
        <f>VLOOKUP(B53,[3]Brokers!$B$9:$M$69,12,0)</f>
        <v>0</v>
      </c>
      <c r="K53" s="16">
        <v>0</v>
      </c>
      <c r="L53" s="16">
        <f>VLOOKUP(B53,[1]Brokers!$B$12:$R$62,17,0)</f>
        <v>0</v>
      </c>
      <c r="M53" s="24">
        <f>L53+I53+J53+H53+G53+K53</f>
        <v>10249484.449999999</v>
      </c>
      <c r="N53" s="24">
        <f>+VLOOKUP(B53,[5]Sheet1!$B$16:$N$67,13,0)+M53</f>
        <v>11952111.449999999</v>
      </c>
      <c r="O53" s="28">
        <f>N53/$N$68</f>
        <v>1.2734407323024003E-4</v>
      </c>
    </row>
    <row r="54" spans="1:16" x14ac:dyDescent="0.25">
      <c r="A54" s="27">
        <f t="shared" si="0"/>
        <v>39</v>
      </c>
      <c r="B54" s="12" t="s">
        <v>84</v>
      </c>
      <c r="C54" s="13" t="s">
        <v>85</v>
      </c>
      <c r="D54" s="14" t="s">
        <v>14</v>
      </c>
      <c r="E54" s="15"/>
      <c r="F54" s="15"/>
      <c r="G54" s="16">
        <f>VLOOKUP(B54,[4]brokers!$B$9:$J$69,7,0)</f>
        <v>7485229.5</v>
      </c>
      <c r="H54" s="16">
        <f>VLOOKUP(B54,[2]Brokers!$B$9:$AC$69,28,0)</f>
        <v>0</v>
      </c>
      <c r="I54" s="16">
        <f>VLOOKUP(B54,[4]brokers!$B$9:$Y$62,12,0)</f>
        <v>0</v>
      </c>
      <c r="J54" s="16">
        <f>VLOOKUP(B54,[3]Brokers!$B$9:$M$69,12,0)</f>
        <v>0</v>
      </c>
      <c r="K54" s="16">
        <v>0</v>
      </c>
      <c r="L54" s="16">
        <f>VLOOKUP(B54,[1]Brokers!$B$12:$R$62,17,0)</f>
        <v>0</v>
      </c>
      <c r="M54" s="24">
        <f>L54+I54+J54+H54+G54+K54</f>
        <v>7485229.5</v>
      </c>
      <c r="N54" s="24">
        <f>+VLOOKUP(B54,[5]Sheet1!$B$16:$N$67,13,0)+M54</f>
        <v>10852909.529999999</v>
      </c>
      <c r="O54" s="28">
        <f>N54/$N$68</f>
        <v>1.1563259861917451E-4</v>
      </c>
    </row>
    <row r="55" spans="1:16" x14ac:dyDescent="0.25">
      <c r="A55" s="27">
        <f t="shared" si="0"/>
        <v>40</v>
      </c>
      <c r="B55" s="12" t="s">
        <v>61</v>
      </c>
      <c r="C55" s="13" t="s">
        <v>62</v>
      </c>
      <c r="D55" s="14" t="s">
        <v>14</v>
      </c>
      <c r="E55" s="15" t="s">
        <v>14</v>
      </c>
      <c r="F55" s="15" t="s">
        <v>14</v>
      </c>
      <c r="G55" s="16">
        <f>VLOOKUP(B55,[4]brokers!$B$9:$J$69,7,0)</f>
        <v>9955300</v>
      </c>
      <c r="H55" s="16">
        <f>VLOOKUP(B55,[2]Brokers!$B$9:$AC$69,28,0)</f>
        <v>0</v>
      </c>
      <c r="I55" s="16">
        <f>VLOOKUP(B55,[4]brokers!$B$9:$Y$62,12,0)</f>
        <v>0</v>
      </c>
      <c r="J55" s="16">
        <f>VLOOKUP(B55,[3]Brokers!$B$9:$M$69,12,0)</f>
        <v>0</v>
      </c>
      <c r="K55" s="16">
        <v>0</v>
      </c>
      <c r="L55" s="16">
        <f>VLOOKUP(B55,[1]Brokers!$B$12:$R$62,17,0)</f>
        <v>0</v>
      </c>
      <c r="M55" s="24">
        <f>L55+I55+J55+H55+G55+K55</f>
        <v>9955300</v>
      </c>
      <c r="N55" s="24">
        <f>+VLOOKUP(B55,[5]Sheet1!$B$16:$N$67,13,0)+M55</f>
        <v>10042800</v>
      </c>
      <c r="O55" s="28">
        <f>N55/$N$68</f>
        <v>1.0700126617683561E-4</v>
      </c>
    </row>
    <row r="56" spans="1:16" s="18" customFormat="1" x14ac:dyDescent="0.25">
      <c r="A56" s="27">
        <f t="shared" si="0"/>
        <v>41</v>
      </c>
      <c r="B56" s="12" t="s">
        <v>53</v>
      </c>
      <c r="C56" s="13" t="s">
        <v>54</v>
      </c>
      <c r="D56" s="14" t="s">
        <v>14</v>
      </c>
      <c r="E56" s="15"/>
      <c r="F56" s="15"/>
      <c r="G56" s="16">
        <f>VLOOKUP(B56,[4]brokers!$B$9:$J$69,7,0)</f>
        <v>8139594.75</v>
      </c>
      <c r="H56" s="16">
        <f>VLOOKUP(B56,[2]Brokers!$B$9:$AC$69,28,0)</f>
        <v>0</v>
      </c>
      <c r="I56" s="16">
        <f>VLOOKUP(B56,[4]brokers!$B$9:$Y$62,12,0)</f>
        <v>0</v>
      </c>
      <c r="J56" s="16">
        <f>VLOOKUP(B56,[3]Brokers!$B$9:$M$69,12,0)</f>
        <v>0</v>
      </c>
      <c r="K56" s="16">
        <v>0</v>
      </c>
      <c r="L56" s="16">
        <f>VLOOKUP(B56,[1]Brokers!$B$12:$R$62,17,0)</f>
        <v>0</v>
      </c>
      <c r="M56" s="24">
        <f>L56+I56+J56+H56+G56+K56</f>
        <v>8139594.75</v>
      </c>
      <c r="N56" s="24">
        <f>+VLOOKUP(B56,[5]Sheet1!$B$16:$N$67,13,0)+M56</f>
        <v>8689394.75</v>
      </c>
      <c r="O56" s="28">
        <f>N56/$N$68</f>
        <v>9.2581375767748826E-5</v>
      </c>
      <c r="P56" s="17"/>
    </row>
    <row r="57" spans="1:16" x14ac:dyDescent="0.25">
      <c r="A57" s="27">
        <f t="shared" si="0"/>
        <v>42</v>
      </c>
      <c r="B57" s="12" t="s">
        <v>80</v>
      </c>
      <c r="C57" s="13" t="s">
        <v>81</v>
      </c>
      <c r="D57" s="14" t="s">
        <v>14</v>
      </c>
      <c r="E57" s="15"/>
      <c r="F57" s="15"/>
      <c r="G57" s="16">
        <f>VLOOKUP(B57,[4]brokers!$B$9:$J$69,7,0)</f>
        <v>7553197.7999999998</v>
      </c>
      <c r="H57" s="16">
        <f>VLOOKUP(B57,[2]Brokers!$B$9:$AC$69,28,0)</f>
        <v>0</v>
      </c>
      <c r="I57" s="16">
        <f>VLOOKUP(B57,[4]brokers!$B$9:$Y$62,12,0)</f>
        <v>0</v>
      </c>
      <c r="J57" s="16">
        <f>VLOOKUP(B57,[3]Brokers!$B$9:$M$69,12,0)</f>
        <v>0</v>
      </c>
      <c r="K57" s="16">
        <v>0</v>
      </c>
      <c r="L57" s="16">
        <f>VLOOKUP(B57,[1]Brokers!$B$12:$R$62,17,0)</f>
        <v>0</v>
      </c>
      <c r="M57" s="24">
        <f>L57+I57+J57+H57+G57+K57</f>
        <v>7553197.7999999998</v>
      </c>
      <c r="N57" s="24">
        <f>+VLOOKUP(B57,[5]Sheet1!$B$16:$N$67,13,0)+M57</f>
        <v>8434732.8000000007</v>
      </c>
      <c r="O57" s="28">
        <f>N57/$N$68</f>
        <v>8.9868073591357591E-5</v>
      </c>
    </row>
    <row r="58" spans="1:16" x14ac:dyDescent="0.25">
      <c r="A58" s="27">
        <f t="shared" si="0"/>
        <v>43</v>
      </c>
      <c r="B58" s="12" t="s">
        <v>71</v>
      </c>
      <c r="C58" s="13" t="s">
        <v>72</v>
      </c>
      <c r="D58" s="14" t="s">
        <v>14</v>
      </c>
      <c r="E58" s="15"/>
      <c r="F58" s="15"/>
      <c r="G58" s="16">
        <f>VLOOKUP(B58,[4]brokers!$B$9:$J$69,7,0)</f>
        <v>6576888</v>
      </c>
      <c r="H58" s="16">
        <f>VLOOKUP(B58,[2]Brokers!$B$9:$AC$69,28,0)</f>
        <v>0</v>
      </c>
      <c r="I58" s="16">
        <f>VLOOKUP(B58,[4]brokers!$B$9:$Y$62,12,0)</f>
        <v>0</v>
      </c>
      <c r="J58" s="16">
        <f>VLOOKUP(B58,[3]Brokers!$B$9:$M$69,12,0)</f>
        <v>0</v>
      </c>
      <c r="K58" s="16">
        <v>0</v>
      </c>
      <c r="L58" s="16">
        <f>VLOOKUP(B58,[1]Brokers!$B$12:$R$62,17,0)</f>
        <v>0</v>
      </c>
      <c r="M58" s="24">
        <f>L58+I58+J58+H58+G58+K58</f>
        <v>6576888</v>
      </c>
      <c r="N58" s="24">
        <f>+VLOOKUP(B58,[5]Sheet1!$B$16:$N$67,13,0)+M58</f>
        <v>7134800</v>
      </c>
      <c r="O58" s="28">
        <f>N58/$N$68</f>
        <v>7.6017906750954582E-5</v>
      </c>
    </row>
    <row r="59" spans="1:16" x14ac:dyDescent="0.25">
      <c r="A59" s="27">
        <f t="shared" si="0"/>
        <v>44</v>
      </c>
      <c r="B59" s="12" t="s">
        <v>67</v>
      </c>
      <c r="C59" s="13" t="s">
        <v>68</v>
      </c>
      <c r="D59" s="14" t="s">
        <v>14</v>
      </c>
      <c r="E59" s="15"/>
      <c r="F59" s="15"/>
      <c r="G59" s="16">
        <f>VLOOKUP(B59,[4]brokers!$B$9:$J$69,7,0)</f>
        <v>146600</v>
      </c>
      <c r="H59" s="16">
        <f>VLOOKUP(B59,[2]Brokers!$B$9:$AC$69,28,0)</f>
        <v>0</v>
      </c>
      <c r="I59" s="16">
        <f>VLOOKUP(B59,[4]brokers!$B$9:$Y$62,12,0)</f>
        <v>0</v>
      </c>
      <c r="J59" s="16">
        <f>VLOOKUP(B59,[3]Brokers!$B$9:$M$69,12,0)</f>
        <v>0</v>
      </c>
      <c r="K59" s="16">
        <v>0</v>
      </c>
      <c r="L59" s="16">
        <f>VLOOKUP(B59,[1]Brokers!$B$12:$R$62,17,0)</f>
        <v>0</v>
      </c>
      <c r="M59" s="24">
        <f>L59+I59+J59+H59+G59+K59</f>
        <v>146600</v>
      </c>
      <c r="N59" s="24">
        <f>+VLOOKUP(B59,[5]Sheet1!$B$16:$N$67,13,0)+M59</f>
        <v>5291793</v>
      </c>
      <c r="O59" s="28">
        <f>N59/$N$68</f>
        <v>5.6381542134237006E-5</v>
      </c>
    </row>
    <row r="60" spans="1:16" x14ac:dyDescent="0.25">
      <c r="A60" s="27">
        <f t="shared" si="0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VLOOKUP(B60,[4]brokers!$B$9:$J$69,7,0)</f>
        <v>246850</v>
      </c>
      <c r="H60" s="16">
        <f>VLOOKUP(B60,[2]Brokers!$B$9:$AC$69,28,0)</f>
        <v>0</v>
      </c>
      <c r="I60" s="16">
        <f>VLOOKUP(B60,[4]brokers!$B$9:$Y$62,12,0)</f>
        <v>0</v>
      </c>
      <c r="J60" s="16">
        <f>VLOOKUP(B60,[3]Brokers!$B$9:$M$69,12,0)</f>
        <v>0</v>
      </c>
      <c r="K60" s="16">
        <v>0</v>
      </c>
      <c r="L60" s="16">
        <f>VLOOKUP(B60,[1]Brokers!$B$9:$R$62,17,0)</f>
        <v>0</v>
      </c>
      <c r="M60" s="24">
        <f>L60+I60+J60+H60+G60+K60</f>
        <v>246850</v>
      </c>
      <c r="N60" s="24">
        <f>+VLOOKUP(B60,[5]Sheet1!$B$16:$N$67,13,0)+M60</f>
        <v>260552</v>
      </c>
      <c r="O60" s="28">
        <f>N60/$N$68</f>
        <v>2.7760578628377416E-6</v>
      </c>
    </row>
    <row r="61" spans="1:16" x14ac:dyDescent="0.25">
      <c r="A61" s="27">
        <f t="shared" si="0"/>
        <v>46</v>
      </c>
      <c r="B61" s="12" t="s">
        <v>65</v>
      </c>
      <c r="C61" s="13" t="s">
        <v>66</v>
      </c>
      <c r="D61" s="14" t="s">
        <v>14</v>
      </c>
      <c r="E61" s="15"/>
      <c r="F61" s="15"/>
      <c r="G61" s="16">
        <f>VLOOKUP(B61,[4]brokers!$B$9:$J$69,7,0)</f>
        <v>0</v>
      </c>
      <c r="H61" s="16">
        <f>VLOOKUP(B61,[2]Brokers!$B$9:$AC$69,28,0)</f>
        <v>0</v>
      </c>
      <c r="I61" s="16">
        <f>VLOOKUP(B61,[4]brokers!$B$9:$Y$62,12,0)</f>
        <v>0</v>
      </c>
      <c r="J61" s="16">
        <f>VLOOKUP(B61,[3]Brokers!$B$9:$M$69,12,0)</f>
        <v>0</v>
      </c>
      <c r="K61" s="16">
        <v>0</v>
      </c>
      <c r="L61" s="16">
        <f>VLOOKUP(B61,[1]Brokers!$B$9:$R$62,17,0)</f>
        <v>0</v>
      </c>
      <c r="M61" s="24">
        <f>L61+I61+J61+H61+G61+K61</f>
        <v>0</v>
      </c>
      <c r="N61" s="24">
        <f>+VLOOKUP(B61,[5]Sheet1!$B$16:$N$67,13,0)+M61</f>
        <v>0</v>
      </c>
      <c r="O61" s="28">
        <f>N61/$N$68</f>
        <v>0</v>
      </c>
    </row>
    <row r="62" spans="1:16" x14ac:dyDescent="0.25">
      <c r="A62" s="27">
        <f t="shared" si="0"/>
        <v>47</v>
      </c>
      <c r="B62" s="12" t="s">
        <v>73</v>
      </c>
      <c r="C62" s="13" t="s">
        <v>74</v>
      </c>
      <c r="D62" s="14" t="s">
        <v>14</v>
      </c>
      <c r="E62" s="15"/>
      <c r="F62" s="15"/>
      <c r="G62" s="16">
        <f>VLOOKUP(B62,[4]brokers!$B$9:$J$69,7,0)</f>
        <v>0</v>
      </c>
      <c r="H62" s="16">
        <f>VLOOKUP(B62,[2]Brokers!$B$9:$AC$69,28,0)</f>
        <v>0</v>
      </c>
      <c r="I62" s="16">
        <f>VLOOKUP(B62,[4]brokers!$B$9:$Y$62,12,0)</f>
        <v>0</v>
      </c>
      <c r="J62" s="16">
        <f>VLOOKUP(B62,[3]Brokers!$B$9:$M$69,12,0)</f>
        <v>0</v>
      </c>
      <c r="K62" s="16">
        <v>0</v>
      </c>
      <c r="L62" s="16">
        <f>VLOOKUP(B62,[1]Brokers!$B$12:$R$62,17,0)</f>
        <v>0</v>
      </c>
      <c r="M62" s="24">
        <f>L62+I62+J62+H62+G62+K62</f>
        <v>0</v>
      </c>
      <c r="N62" s="24">
        <f>+VLOOKUP(B62,[5]Sheet1!$B$16:$N$67,13,0)+M62</f>
        <v>0</v>
      </c>
      <c r="O62" s="28">
        <f>N62/$N$68</f>
        <v>0</v>
      </c>
    </row>
    <row r="63" spans="1:16" x14ac:dyDescent="0.25">
      <c r="A63" s="27">
        <f t="shared" si="0"/>
        <v>48</v>
      </c>
      <c r="B63" s="12" t="s">
        <v>92</v>
      </c>
      <c r="C63" s="13" t="s">
        <v>93</v>
      </c>
      <c r="D63" s="14" t="s">
        <v>14</v>
      </c>
      <c r="E63" s="15"/>
      <c r="F63" s="15"/>
      <c r="G63" s="16">
        <f>VLOOKUP(B63,[4]brokers!$B$9:$J$69,7,0)</f>
        <v>0</v>
      </c>
      <c r="H63" s="16">
        <f>VLOOKUP(B63,[2]Brokers!$B$9:$AC$69,28,0)</f>
        <v>0</v>
      </c>
      <c r="I63" s="16">
        <f>VLOOKUP(B63,[4]brokers!$B$9:$Y$62,12,0)</f>
        <v>0</v>
      </c>
      <c r="J63" s="16">
        <f>VLOOKUP(B63,[3]Brokers!$B$9:$M$69,12,0)</f>
        <v>0</v>
      </c>
      <c r="K63" s="16">
        <v>0</v>
      </c>
      <c r="L63" s="16">
        <f>VLOOKUP(B63,[1]Brokers!$B$12:$R$62,17,0)</f>
        <v>0</v>
      </c>
      <c r="M63" s="24">
        <f>L63+I63+J63+H63+G63+K63</f>
        <v>0</v>
      </c>
      <c r="N63" s="24">
        <f>+VLOOKUP(B63,[5]Sheet1!$B$16:$N$67,13,0)+M63</f>
        <v>0</v>
      </c>
      <c r="O63" s="28">
        <f>N63/$N$68</f>
        <v>0</v>
      </c>
    </row>
    <row r="64" spans="1:16" x14ac:dyDescent="0.25">
      <c r="A64" s="27">
        <f t="shared" si="0"/>
        <v>49</v>
      </c>
      <c r="B64" s="12" t="s">
        <v>117</v>
      </c>
      <c r="C64" s="13" t="s">
        <v>116</v>
      </c>
      <c r="D64" s="14" t="s">
        <v>14</v>
      </c>
      <c r="E64" s="15"/>
      <c r="F64" s="15"/>
      <c r="G64" s="16">
        <f>VLOOKUP(B64,[4]brokers!$B$9:$J$69,7,0)</f>
        <v>0</v>
      </c>
      <c r="H64" s="16">
        <f>VLOOKUP(B64,[2]Brokers!$B$9:$AC$69,28,0)</f>
        <v>0</v>
      </c>
      <c r="I64" s="16">
        <f>VLOOKUP(B64,[4]brokers!$B$9:$Y$62,12,0)</f>
        <v>0</v>
      </c>
      <c r="J64" s="16">
        <f>VLOOKUP(B64,[3]Brokers!$B$9:$M$69,12,0)</f>
        <v>0</v>
      </c>
      <c r="K64" s="16">
        <v>0</v>
      </c>
      <c r="L64" s="16">
        <f>VLOOKUP(B64,[1]Brokers!$B$12:$R$62,17,0)</f>
        <v>0</v>
      </c>
      <c r="M64" s="24">
        <f>L64+I64+J64+H64+G64+K64</f>
        <v>0</v>
      </c>
      <c r="N64" s="24">
        <f>+VLOOKUP(B64,[5]Sheet1!$B$16:$N$67,13,0)+M64</f>
        <v>0</v>
      </c>
      <c r="O64" s="28">
        <f>N64/$N$68</f>
        <v>0</v>
      </c>
    </row>
    <row r="65" spans="1:16" x14ac:dyDescent="0.25">
      <c r="A65" s="27">
        <f t="shared" si="0"/>
        <v>50</v>
      </c>
      <c r="B65" s="12" t="s">
        <v>86</v>
      </c>
      <c r="C65" s="13" t="s">
        <v>87</v>
      </c>
      <c r="D65" s="14" t="s">
        <v>14</v>
      </c>
      <c r="E65" s="15"/>
      <c r="F65" s="15"/>
      <c r="G65" s="16">
        <f>VLOOKUP(B65,[4]brokers!$B$9:$J$69,7,0)</f>
        <v>0</v>
      </c>
      <c r="H65" s="16">
        <f>VLOOKUP(B65,[2]Brokers!$B$9:$AC$69,28,0)</f>
        <v>0</v>
      </c>
      <c r="I65" s="16">
        <f>VLOOKUP(B65,[4]brokers!$B$9:$Y$62,12,0)</f>
        <v>0</v>
      </c>
      <c r="J65" s="16">
        <f>VLOOKUP(B65,[3]Brokers!$B$9:$M$69,12,0)</f>
        <v>0</v>
      </c>
      <c r="K65" s="16">
        <v>0</v>
      </c>
      <c r="L65" s="16">
        <f>VLOOKUP(B65,[1]Brokers!$B$12:$R$62,17,0)</f>
        <v>0</v>
      </c>
      <c r="M65" s="24">
        <f>L65+I65+J65+H65+G65+K65</f>
        <v>0</v>
      </c>
      <c r="N65" s="24">
        <f>+VLOOKUP(B65,[5]Sheet1!$B$16:$N$67,13,0)+M65</f>
        <v>0</v>
      </c>
      <c r="O65" s="28">
        <f>N65/$N$68</f>
        <v>0</v>
      </c>
    </row>
    <row r="66" spans="1:16" x14ac:dyDescent="0.25">
      <c r="A66" s="27">
        <f t="shared" si="0"/>
        <v>51</v>
      </c>
      <c r="B66" s="12" t="s">
        <v>96</v>
      </c>
      <c r="C66" s="13" t="s">
        <v>97</v>
      </c>
      <c r="D66" s="14" t="s">
        <v>14</v>
      </c>
      <c r="E66" s="14"/>
      <c r="F66" s="15"/>
      <c r="G66" s="16">
        <f>VLOOKUP(B66,[4]brokers!$B$9:$J$69,7,0)</f>
        <v>0</v>
      </c>
      <c r="H66" s="16">
        <f>VLOOKUP(B66,[2]Brokers!$B$9:$AC$69,28,0)</f>
        <v>0</v>
      </c>
      <c r="I66" s="16">
        <f>VLOOKUP(B66,[4]brokers!$B$9:$Y$62,12,0)</f>
        <v>0</v>
      </c>
      <c r="J66" s="16">
        <f>VLOOKUP(B66,[3]Brokers!$B$9:$M$69,12,0)</f>
        <v>0</v>
      </c>
      <c r="K66" s="16">
        <v>0</v>
      </c>
      <c r="L66" s="16">
        <f>VLOOKUP(B66,[1]Brokers!$B$12:$R$62,17,0)</f>
        <v>0</v>
      </c>
      <c r="M66" s="24">
        <f>L66+I66+J66+H66+G66+K66</f>
        <v>0</v>
      </c>
      <c r="N66" s="24">
        <f>+VLOOKUP(B66,[5]Sheet1!$B$16:$N$67,13,0)+M66</f>
        <v>0</v>
      </c>
      <c r="O66" s="28">
        <f>N66/$N$68</f>
        <v>0</v>
      </c>
    </row>
    <row r="67" spans="1:16" x14ac:dyDescent="0.25">
      <c r="A67" s="27">
        <f t="shared" si="0"/>
        <v>52</v>
      </c>
      <c r="B67" s="12" t="s">
        <v>100</v>
      </c>
      <c r="C67" s="13" t="s">
        <v>113</v>
      </c>
      <c r="D67" s="14" t="s">
        <v>14</v>
      </c>
      <c r="E67" s="15"/>
      <c r="F67" s="15"/>
      <c r="G67" s="16">
        <f>VLOOKUP(B67,[4]brokers!$B$9:$J$69,7,0)</f>
        <v>0</v>
      </c>
      <c r="H67" s="16">
        <f>VLOOKUP(B67,[2]Brokers!$B$9:$AC$69,28,0)</f>
        <v>0</v>
      </c>
      <c r="I67" s="16">
        <f>VLOOKUP(B67,[4]brokers!$B$9:$Y$62,12,0)</f>
        <v>0</v>
      </c>
      <c r="J67" s="16">
        <f>VLOOKUP(B67,[3]Brokers!$B$9:$M$69,12,0)</f>
        <v>0</v>
      </c>
      <c r="K67" s="16">
        <v>0</v>
      </c>
      <c r="L67" s="16">
        <f>VLOOKUP(B67,[1]Brokers!$B$12:$R$62,17,0)</f>
        <v>0</v>
      </c>
      <c r="M67" s="24">
        <f>L67+I67+J67+H67+G67+K67</f>
        <v>0</v>
      </c>
      <c r="N67" s="24">
        <f>+VLOOKUP(B67,[5]Sheet1!$B$16:$N$67,13,0)+M67</f>
        <v>0</v>
      </c>
      <c r="O67" s="28">
        <f>N67/$N$68</f>
        <v>0</v>
      </c>
    </row>
    <row r="68" spans="1:16" ht="16.5" thickBot="1" x14ac:dyDescent="0.3">
      <c r="A68" s="41" t="s">
        <v>6</v>
      </c>
      <c r="B68" s="42"/>
      <c r="C68" s="42"/>
      <c r="D68" s="29">
        <f>COUNTA(D16:D67)</f>
        <v>52</v>
      </c>
      <c r="E68" s="29">
        <f>COUNTA(E16:E67)</f>
        <v>16</v>
      </c>
      <c r="F68" s="29">
        <f>COUNTA(F16:F67)</f>
        <v>13</v>
      </c>
      <c r="G68" s="30">
        <f t="shared" ref="G68:O68" si="1">SUM(G16:G67)</f>
        <v>63242164069.980019</v>
      </c>
      <c r="H68" s="30">
        <f t="shared" si="1"/>
        <v>0</v>
      </c>
      <c r="I68" s="30">
        <f t="shared" si="1"/>
        <v>796161300</v>
      </c>
      <c r="J68" s="30">
        <f t="shared" si="1"/>
        <v>0</v>
      </c>
      <c r="K68" s="30">
        <f t="shared" si="1"/>
        <v>0</v>
      </c>
      <c r="L68" s="30">
        <f t="shared" si="1"/>
        <v>0</v>
      </c>
      <c r="M68" s="30">
        <f t="shared" si="1"/>
        <v>64038325369.980019</v>
      </c>
      <c r="N68" s="30">
        <f t="shared" si="1"/>
        <v>93856833277.12001</v>
      </c>
      <c r="O68" s="31">
        <f t="shared" si="1"/>
        <v>0.99999999999999978</v>
      </c>
      <c r="P68" s="19"/>
    </row>
    <row r="69" spans="1:16" x14ac:dyDescent="0.25">
      <c r="L69" s="20"/>
      <c r="M69" s="21"/>
      <c r="O69" s="20"/>
      <c r="P69" s="19"/>
    </row>
    <row r="70" spans="1:16" ht="27.6" customHeight="1" x14ac:dyDescent="0.25">
      <c r="B70" s="33" t="s">
        <v>103</v>
      </c>
      <c r="C70" s="33"/>
      <c r="D70" s="33"/>
      <c r="E70" s="33"/>
      <c r="F70" s="33"/>
      <c r="H70" s="22"/>
      <c r="I70" s="22"/>
      <c r="L70" s="20"/>
      <c r="M70" s="20"/>
      <c r="P70" s="19"/>
    </row>
    <row r="71" spans="1:16" ht="27.6" customHeight="1" x14ac:dyDescent="0.25">
      <c r="C71" s="34"/>
      <c r="D71" s="34"/>
      <c r="E71" s="34"/>
      <c r="F71" s="34"/>
      <c r="M71" s="20"/>
      <c r="N71" s="20"/>
      <c r="P71" s="19"/>
    </row>
    <row r="72" spans="1:16" x14ac:dyDescent="0.25">
      <c r="P72" s="19"/>
    </row>
    <row r="73" spans="1:16" x14ac:dyDescent="0.25">
      <c r="P73" s="19"/>
    </row>
  </sheetData>
  <sortState ref="B16:O67">
    <sortCondition descending="1" ref="O67"/>
  </sortState>
  <mergeCells count="16"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  <mergeCell ref="B70:F70"/>
    <mergeCell ref="C71:F71"/>
    <mergeCell ref="M14:M15"/>
    <mergeCell ref="J14:L14"/>
    <mergeCell ref="G14:I14"/>
  </mergeCells>
  <pageMargins left="0.7" right="0.7" top="0.75" bottom="0.75" header="0.3" footer="0.3"/>
  <pageSetup paperSize="9" scale="42" fitToHeight="2" orientation="landscape" r:id="rId1"/>
  <rowBreaks count="1" manualBreakCount="1">
    <brk id="7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2021-03-11T10:18:25Z</cp:lastPrinted>
  <dcterms:created xsi:type="dcterms:W3CDTF">2017-06-09T07:51:20Z</dcterms:created>
  <dcterms:modified xsi:type="dcterms:W3CDTF">2021-03-11T10:18:33Z</dcterms:modified>
</cp:coreProperties>
</file>