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'Sheet1'!$A$15:$O$67</definedName>
    <definedName name="_xlnm.Print_Area" localSheetId="0">'Sheet1'!$A$1:$N$69</definedName>
  </definedNames>
  <calcPr calcId="191029"/>
  <extLst/>
</workbook>
</file>

<file path=xl/sharedStrings.xml><?xml version="1.0" encoding="utf-8"?>
<sst xmlns="http://schemas.openxmlformats.org/spreadsheetml/2006/main" count="216" uniqueCount="125">
  <si>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</si>
  <si>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</si>
  <si>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</si>
  <si>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</si>
  <si>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</si>
  <si>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</si>
  <si>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</si>
  <si>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</si>
  <si>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</si>
  <si>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</si>
  <si>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</si>
  <si>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</si>
  <si>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</si>
  <si>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</si>
  <si>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</si>
  <si>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</si>
  <si>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</si>
  <si>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</si>
  <si>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</si>
  <si>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</si>
  <si>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</si>
  <si>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</si>
  <si>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</si>
  <si>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</si>
  <si>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</si>
  <si>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</si>
  <si>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</si>
  <si>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</si>
  <si>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</si>
  <si>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</si>
  <si>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</si>
  <si>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</si>
  <si>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</si>
  <si>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</si>
  <si>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</si>
  <si>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</si>
  <si>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</si>
  <si>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</si>
  <si>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</si>
  <si>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</si>
  <si>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</si>
  <si>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</si>
  <si>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</si>
  <si>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</si>
  <si>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</si>
  <si>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</si>
  <si>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</si>
  <si>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</si>
  <si>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</si>
  <si>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</si>
  <si>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</si>
  <si>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</si>
  <si>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</si>
  <si>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</si>
  <si>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</si>
  <si>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</si>
  <si>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</si>
  <si>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</si>
  <si>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</si>
  <si>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</si>
  <si>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</si>
  <si>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</si>
  <si>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</si>
  <si>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</si>
  <si>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</si>
  <si>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</si>
  <si>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</si>
  <si>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</si>
  <si>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</si>
  <si>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</si>
  <si>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</si>
  <si>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</si>
  <si>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</si>
  <si>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</si>
  <si>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</si>
  <si>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</si>
  <si>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</si>
  <si>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</si>
  <si>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</si>
  <si>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</si>
  <si>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</si>
  <si>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</si>
  <si>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</si>
  <si>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</si>
  <si>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</si>
  <si>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</si>
  <si>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</si>
  <si>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</si>
  <si>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</si>
  <si>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</si>
  <si>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</si>
  <si>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</si>
  <si>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</si>
  <si>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</si>
  <si>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</si>
  <si>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</si>
  <si>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</si>
  <si>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</si>
  <si>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</si>
  <si>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</si>
  <si>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</si>
  <si>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</si>
  <si>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</si>
  <si>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</si>
  <si>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</si>
  <si>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</si>
  <si>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</si>
  <si>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</si>
  <si>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</si>
  <si>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</si>
  <si>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</si>
  <si>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</si>
  <si>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</si>
  <si>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</si>
  <si>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</si>
  <si>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</si>
  <si>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</si>
  <si>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</si>
  <si>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</si>
  <si>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</si>
  <si>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</si>
  <si>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</si>
  <si>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 xml:space="preserve">ХААН БАНК </t>
  </si>
  <si>
    <t>ХУДАЛДАА ХӨГЖЛИЙН БАНК</t>
  </si>
  <si>
    <t>5-р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</si>
</sst>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14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87356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3.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D8">
            <v>47482</v>
          </cell>
          <cell r="E8">
            <v>45535238</v>
          </cell>
          <cell r="H8">
            <v>45535238</v>
          </cell>
          <cell r="I8">
            <v>279</v>
          </cell>
          <cell r="J8">
            <v>9207000</v>
          </cell>
          <cell r="M8">
            <v>9207000</v>
          </cell>
          <cell r="N8">
            <v>4017</v>
          </cell>
          <cell r="O8">
            <v>4434416</v>
          </cell>
          <cell r="P8">
            <v>13320</v>
          </cell>
          <cell r="Q8">
            <v>16462674</v>
          </cell>
          <cell r="R8">
            <v>20897090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65098</v>
          </cell>
          <cell r="Y8">
            <v>75639328</v>
          </cell>
        </row>
        <row r="9">
          <cell r="B9" t="str">
            <v>ARD</v>
          </cell>
          <cell r="C9" t="str">
            <v>Өлзийй энд Ко</v>
          </cell>
          <cell r="D9">
            <v>560005</v>
          </cell>
          <cell r="E9">
            <v>537044795</v>
          </cell>
          <cell r="H9">
            <v>537044795</v>
          </cell>
          <cell r="I9">
            <v>2953</v>
          </cell>
          <cell r="J9">
            <v>97449000</v>
          </cell>
          <cell r="M9">
            <v>97449000</v>
          </cell>
          <cell r="N9">
            <v>1122102</v>
          </cell>
          <cell r="O9">
            <v>628650243.9</v>
          </cell>
          <cell r="P9">
            <v>910908</v>
          </cell>
          <cell r="Q9">
            <v>714803098.77</v>
          </cell>
          <cell r="R9">
            <v>1343453342.67</v>
          </cell>
          <cell r="S9">
            <v>0</v>
          </cell>
          <cell r="T9">
            <v>0</v>
          </cell>
          <cell r="U9">
            <v>33</v>
          </cell>
          <cell r="V9">
            <v>3131700</v>
          </cell>
          <cell r="W9">
            <v>3131700</v>
          </cell>
          <cell r="X9">
            <v>2596001</v>
          </cell>
          <cell r="Y9">
            <v>1981078837.67</v>
          </cell>
        </row>
        <row r="10">
          <cell r="B10" t="str">
            <v>ARGB</v>
          </cell>
          <cell r="C10" t="str">
            <v>Аргай бест</v>
          </cell>
          <cell r="D10">
            <v>43245</v>
          </cell>
          <cell r="E10">
            <v>41471955</v>
          </cell>
          <cell r="H10">
            <v>41471955</v>
          </cell>
          <cell r="I10">
            <v>30514</v>
          </cell>
          <cell r="J10">
            <v>1006962000</v>
          </cell>
          <cell r="M10">
            <v>1006962000</v>
          </cell>
          <cell r="N10">
            <v>10537</v>
          </cell>
          <cell r="O10">
            <v>20439910.42</v>
          </cell>
          <cell r="P10">
            <v>3363</v>
          </cell>
          <cell r="Q10">
            <v>3459147</v>
          </cell>
          <cell r="R10">
            <v>23899057.42</v>
          </cell>
          <cell r="S10">
            <v>41</v>
          </cell>
          <cell r="T10">
            <v>4079000</v>
          </cell>
          <cell r="U10">
            <v>0</v>
          </cell>
          <cell r="V10">
            <v>0</v>
          </cell>
          <cell r="W10">
            <v>4079000</v>
          </cell>
          <cell r="X10">
            <v>87700</v>
          </cell>
          <cell r="Y10">
            <v>1076412012.42</v>
          </cell>
        </row>
        <row r="11">
          <cell r="B11" t="str">
            <v>BATS</v>
          </cell>
          <cell r="C11" t="str">
            <v>Батс</v>
          </cell>
          <cell r="D11">
            <v>34864</v>
          </cell>
          <cell r="E11">
            <v>33434576</v>
          </cell>
          <cell r="H11">
            <v>33434576</v>
          </cell>
          <cell r="I11">
            <v>72</v>
          </cell>
          <cell r="J11">
            <v>2376000</v>
          </cell>
          <cell r="M11">
            <v>2376000</v>
          </cell>
          <cell r="N11">
            <v>0</v>
          </cell>
          <cell r="O11">
            <v>0</v>
          </cell>
          <cell r="P11">
            <v>17692</v>
          </cell>
          <cell r="Q11">
            <v>21026160</v>
          </cell>
          <cell r="R11">
            <v>21026160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52628</v>
          </cell>
          <cell r="Y11">
            <v>56836736</v>
          </cell>
        </row>
        <row r="12">
          <cell r="B12" t="str">
            <v>BDSC</v>
          </cell>
          <cell r="C12" t="str">
            <v>Бидисек</v>
          </cell>
          <cell r="D12">
            <v>107997979</v>
          </cell>
          <cell r="E12">
            <v>103570061861</v>
          </cell>
          <cell r="F12">
            <v>191219800</v>
          </cell>
          <cell r="G12">
            <v>183379788200</v>
          </cell>
          <cell r="H12">
            <v>286949850061</v>
          </cell>
          <cell r="I12">
            <v>10687</v>
          </cell>
          <cell r="J12">
            <v>352671000</v>
          </cell>
          <cell r="M12">
            <v>352671000</v>
          </cell>
          <cell r="N12">
            <v>7594149</v>
          </cell>
          <cell r="O12">
            <v>4983951272.84</v>
          </cell>
          <cell r="P12">
            <v>5101221</v>
          </cell>
          <cell r="Q12">
            <v>3654434353.49</v>
          </cell>
          <cell r="R12">
            <v>8638385626.33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311923836</v>
          </cell>
          <cell r="Y12">
            <v>295940906687.32996</v>
          </cell>
        </row>
        <row r="13">
          <cell r="B13" t="str">
            <v>BKOC</v>
          </cell>
          <cell r="C13" t="str">
            <v>Бко капитал</v>
          </cell>
          <cell r="H13">
            <v>0</v>
          </cell>
          <cell r="M13">
            <v>0</v>
          </cell>
          <cell r="N13">
            <v>13571</v>
          </cell>
          <cell r="O13">
            <v>1225706.88</v>
          </cell>
          <cell r="P13">
            <v>4162</v>
          </cell>
          <cell r="Q13">
            <v>591656.5</v>
          </cell>
          <cell r="R13">
            <v>1817363.38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17733</v>
          </cell>
          <cell r="Y13">
            <v>1817363.38</v>
          </cell>
        </row>
        <row r="14">
          <cell r="B14" t="str">
            <v>BLAC</v>
          </cell>
          <cell r="C14" t="str">
            <v>Блэкстоун интернэйшнл 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D15">
            <v>5583</v>
          </cell>
          <cell r="E15">
            <v>5354097</v>
          </cell>
          <cell r="H15">
            <v>5354097</v>
          </cell>
          <cell r="M15">
            <v>0</v>
          </cell>
          <cell r="N15">
            <v>0</v>
          </cell>
          <cell r="O15">
            <v>0</v>
          </cell>
          <cell r="P15">
            <v>300</v>
          </cell>
          <cell r="Q15">
            <v>360000</v>
          </cell>
          <cell r="R15">
            <v>360000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5883</v>
          </cell>
          <cell r="Y15">
            <v>5714097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13059</v>
          </cell>
          <cell r="E16">
            <v>12523581</v>
          </cell>
          <cell r="H16">
            <v>12523581</v>
          </cell>
          <cell r="M16">
            <v>0</v>
          </cell>
          <cell r="N16">
            <v>28</v>
          </cell>
          <cell r="O16">
            <v>30856</v>
          </cell>
          <cell r="P16">
            <v>1601</v>
          </cell>
          <cell r="Q16">
            <v>1856400</v>
          </cell>
          <cell r="R16">
            <v>1887256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14688</v>
          </cell>
          <cell r="Y16">
            <v>14410837</v>
          </cell>
        </row>
        <row r="17">
          <cell r="B17" t="str">
            <v>BULG</v>
          </cell>
          <cell r="C17" t="str">
            <v>Булган брокер</v>
          </cell>
          <cell r="D17">
            <v>32415</v>
          </cell>
          <cell r="E17">
            <v>31085985</v>
          </cell>
          <cell r="H17">
            <v>31085985</v>
          </cell>
          <cell r="I17">
            <v>185</v>
          </cell>
          <cell r="J17">
            <v>6105000</v>
          </cell>
          <cell r="M17">
            <v>6105000</v>
          </cell>
          <cell r="N17">
            <v>1608</v>
          </cell>
          <cell r="O17">
            <v>1861940</v>
          </cell>
          <cell r="P17">
            <v>10777</v>
          </cell>
          <cell r="Q17">
            <v>17749451</v>
          </cell>
          <cell r="R17">
            <v>19611391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44985</v>
          </cell>
          <cell r="Y17">
            <v>56802376</v>
          </cell>
        </row>
        <row r="18">
          <cell r="B18" t="str">
            <v>BUMB</v>
          </cell>
          <cell r="C18" t="str">
            <v>Бумбат Алтай</v>
          </cell>
          <cell r="D18">
            <v>132771</v>
          </cell>
          <cell r="E18">
            <v>127327389</v>
          </cell>
          <cell r="H18">
            <v>127327389</v>
          </cell>
          <cell r="I18">
            <v>1462</v>
          </cell>
          <cell r="J18">
            <v>48246000</v>
          </cell>
          <cell r="M18">
            <v>48246000</v>
          </cell>
          <cell r="N18">
            <v>1762436</v>
          </cell>
          <cell r="O18">
            <v>1664070857.63</v>
          </cell>
          <cell r="P18">
            <v>3596591</v>
          </cell>
          <cell r="Q18">
            <v>2034498104.3</v>
          </cell>
          <cell r="R18">
            <v>3698568961.9300003</v>
          </cell>
          <cell r="S18">
            <v>200</v>
          </cell>
          <cell r="T18">
            <v>20000000</v>
          </cell>
          <cell r="U18">
            <v>0</v>
          </cell>
          <cell r="V18">
            <v>0</v>
          </cell>
          <cell r="W18">
            <v>20000000</v>
          </cell>
          <cell r="X18">
            <v>5493460</v>
          </cell>
          <cell r="Y18">
            <v>3894142350.9300003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789855</v>
          </cell>
          <cell r="E19">
            <v>757470945</v>
          </cell>
          <cell r="H19">
            <v>757470945</v>
          </cell>
          <cell r="I19">
            <v>2048</v>
          </cell>
          <cell r="J19">
            <v>67584000</v>
          </cell>
          <cell r="K19">
            <v>2530047</v>
          </cell>
          <cell r="L19">
            <v>83491551000</v>
          </cell>
          <cell r="M19">
            <v>83559135000</v>
          </cell>
          <cell r="N19">
            <v>22799</v>
          </cell>
          <cell r="O19">
            <v>18744504.08</v>
          </cell>
          <cell r="P19">
            <v>1558005</v>
          </cell>
          <cell r="Q19">
            <v>354610969.54</v>
          </cell>
          <cell r="R19">
            <v>373355473.62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4902754</v>
          </cell>
          <cell r="Y19">
            <v>84689961418.62</v>
          </cell>
        </row>
        <row r="20">
          <cell r="B20" t="str">
            <v>CTRL</v>
          </cell>
          <cell r="C20" t="str">
            <v>Централ секюритийз</v>
          </cell>
          <cell r="H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B21" t="str">
            <v>DCF</v>
          </cell>
          <cell r="C21" t="str">
            <v>Ди Си Эф </v>
          </cell>
          <cell r="H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B22" t="str">
            <v>DELG</v>
          </cell>
          <cell r="C22" t="str">
            <v>Ди Эйч капитал</v>
          </cell>
          <cell r="D22">
            <v>39082</v>
          </cell>
          <cell r="E22">
            <v>37479638</v>
          </cell>
          <cell r="H22">
            <v>37479638</v>
          </cell>
          <cell r="I22">
            <v>7</v>
          </cell>
          <cell r="J22">
            <v>231000</v>
          </cell>
          <cell r="M22">
            <v>231000</v>
          </cell>
          <cell r="N22">
            <v>305</v>
          </cell>
          <cell r="O22">
            <v>409490</v>
          </cell>
          <cell r="P22">
            <v>921</v>
          </cell>
          <cell r="Q22">
            <v>2506349</v>
          </cell>
          <cell r="R22">
            <v>2915839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40315</v>
          </cell>
          <cell r="Y22">
            <v>40626477</v>
          </cell>
        </row>
        <row r="23">
          <cell r="B23" t="str">
            <v>DOMI</v>
          </cell>
          <cell r="C23" t="str">
            <v>Домикс сек  </v>
          </cell>
          <cell r="D23">
            <v>4467</v>
          </cell>
          <cell r="E23">
            <v>4283853</v>
          </cell>
          <cell r="H23">
            <v>4283853</v>
          </cell>
          <cell r="I23">
            <v>10</v>
          </cell>
          <cell r="J23">
            <v>330000</v>
          </cell>
          <cell r="M23">
            <v>330000</v>
          </cell>
          <cell r="N23">
            <v>2443</v>
          </cell>
          <cell r="O23">
            <v>970183.81</v>
          </cell>
          <cell r="P23">
            <v>14842</v>
          </cell>
          <cell r="Q23">
            <v>903890.68</v>
          </cell>
          <cell r="R23">
            <v>1874074.4900000002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21762</v>
          </cell>
          <cell r="Y23">
            <v>6487927.49</v>
          </cell>
        </row>
        <row r="24">
          <cell r="B24" t="str">
            <v>DRBR</v>
          </cell>
          <cell r="C24" t="str">
            <v>Дархан брокер</v>
          </cell>
          <cell r="D24">
            <v>48192</v>
          </cell>
          <cell r="E24">
            <v>46216128</v>
          </cell>
          <cell r="H24">
            <v>46216128</v>
          </cell>
          <cell r="I24">
            <v>43</v>
          </cell>
          <cell r="J24">
            <v>1419000</v>
          </cell>
          <cell r="M24">
            <v>1419000</v>
          </cell>
          <cell r="N24">
            <v>7178</v>
          </cell>
          <cell r="O24">
            <v>6998018.67</v>
          </cell>
          <cell r="P24">
            <v>22429</v>
          </cell>
          <cell r="Q24">
            <v>10138453</v>
          </cell>
          <cell r="R24">
            <v>17136471.67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77842</v>
          </cell>
          <cell r="Y24">
            <v>64771599.67</v>
          </cell>
        </row>
        <row r="25">
          <cell r="B25" t="str">
            <v>ECM</v>
          </cell>
          <cell r="C25" t="str">
            <v>Еврази капитал холдинг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H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4797</v>
          </cell>
          <cell r="E27">
            <v>4600323</v>
          </cell>
          <cell r="H27">
            <v>4600323</v>
          </cell>
          <cell r="M27">
            <v>0</v>
          </cell>
          <cell r="N27">
            <v>10</v>
          </cell>
          <cell r="O27">
            <v>103200</v>
          </cell>
          <cell r="P27">
            <v>3700</v>
          </cell>
          <cell r="Q27">
            <v>4496520</v>
          </cell>
          <cell r="R27">
            <v>4599720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8507</v>
          </cell>
          <cell r="Y27">
            <v>9200043</v>
          </cell>
        </row>
        <row r="28">
          <cell r="B28" t="str">
            <v>GAUL</v>
          </cell>
          <cell r="C28" t="str">
            <v>Гаүли</v>
          </cell>
          <cell r="D28">
            <v>70634</v>
          </cell>
          <cell r="E28">
            <v>67738006</v>
          </cell>
          <cell r="H28">
            <v>67738006</v>
          </cell>
          <cell r="I28">
            <v>67</v>
          </cell>
          <cell r="J28">
            <v>2211000</v>
          </cell>
          <cell r="M28">
            <v>2211000</v>
          </cell>
          <cell r="N28">
            <v>493644</v>
          </cell>
          <cell r="O28">
            <v>115853245.07</v>
          </cell>
          <cell r="P28">
            <v>554914</v>
          </cell>
          <cell r="Q28">
            <v>123170597.62</v>
          </cell>
          <cell r="R28">
            <v>239023842.69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1119259</v>
          </cell>
          <cell r="Y28">
            <v>308972848.69</v>
          </cell>
        </row>
        <row r="29">
          <cell r="B29" t="str">
            <v>GDEV</v>
          </cell>
          <cell r="C29" t="str">
            <v>Гранддевелопмент</v>
          </cell>
          <cell r="D29">
            <v>6624</v>
          </cell>
          <cell r="E29">
            <v>6352416</v>
          </cell>
          <cell r="H29">
            <v>6352416</v>
          </cell>
          <cell r="I29">
            <v>52</v>
          </cell>
          <cell r="J29">
            <v>1716000</v>
          </cell>
          <cell r="M29">
            <v>1716000</v>
          </cell>
          <cell r="N29">
            <v>701</v>
          </cell>
          <cell r="O29">
            <v>2834222</v>
          </cell>
          <cell r="P29">
            <v>4580</v>
          </cell>
          <cell r="Q29">
            <v>4874117</v>
          </cell>
          <cell r="R29">
            <v>7708339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11957</v>
          </cell>
          <cell r="Y29">
            <v>15776755</v>
          </cell>
        </row>
        <row r="30">
          <cell r="B30" t="str">
            <v>GDSC</v>
          </cell>
          <cell r="C30" t="str">
            <v>Гүүд Сек</v>
          </cell>
          <cell r="D30">
            <v>882186</v>
          </cell>
          <cell r="E30">
            <v>846016374</v>
          </cell>
          <cell r="H30">
            <v>846016374</v>
          </cell>
          <cell r="I30">
            <v>2358</v>
          </cell>
          <cell r="J30">
            <v>77814000</v>
          </cell>
          <cell r="M30">
            <v>77814000</v>
          </cell>
          <cell r="N30">
            <v>2264808</v>
          </cell>
          <cell r="O30">
            <v>243664930.69</v>
          </cell>
          <cell r="P30">
            <v>1312022</v>
          </cell>
          <cell r="Q30">
            <v>275332401.11</v>
          </cell>
          <cell r="R30">
            <v>518997331.8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4461374</v>
          </cell>
          <cell r="Y30">
            <v>1442827705.8</v>
          </cell>
        </row>
        <row r="31">
          <cell r="B31" t="str">
            <v>GLMT</v>
          </cell>
          <cell r="C31" t="str">
            <v>Голомт капитал</v>
          </cell>
          <cell r="D31">
            <v>3891977</v>
          </cell>
          <cell r="E31">
            <v>3732405943</v>
          </cell>
          <cell r="H31">
            <v>3732405943</v>
          </cell>
          <cell r="I31">
            <v>45062</v>
          </cell>
          <cell r="J31">
            <v>1487046000</v>
          </cell>
          <cell r="M31">
            <v>1487046000</v>
          </cell>
          <cell r="N31">
            <v>8020118</v>
          </cell>
          <cell r="O31">
            <v>2680387909.41</v>
          </cell>
          <cell r="P31">
            <v>7175476</v>
          </cell>
          <cell r="Q31">
            <v>2901073638.27</v>
          </cell>
          <cell r="R31">
            <v>5581461547.68</v>
          </cell>
          <cell r="S31">
            <v>148</v>
          </cell>
          <cell r="T31">
            <v>35699820.7</v>
          </cell>
          <cell r="U31">
            <v>23763</v>
          </cell>
          <cell r="V31">
            <v>2388253220.7</v>
          </cell>
          <cell r="W31">
            <v>2423953041.3999996</v>
          </cell>
          <cell r="X31">
            <v>19156544</v>
          </cell>
          <cell r="Y31">
            <v>13224866532.08</v>
          </cell>
        </row>
        <row r="32">
          <cell r="B32" t="str">
            <v>HUN</v>
          </cell>
          <cell r="C32" t="str">
            <v>Хүннү эмпайр </v>
          </cell>
          <cell r="D32">
            <v>101624</v>
          </cell>
          <cell r="E32">
            <v>97457416</v>
          </cell>
          <cell r="H32">
            <v>97457416</v>
          </cell>
          <cell r="M32">
            <v>0</v>
          </cell>
          <cell r="N32">
            <v>285401</v>
          </cell>
          <cell r="O32">
            <v>412585462</v>
          </cell>
          <cell r="P32">
            <v>20954</v>
          </cell>
          <cell r="Q32">
            <v>24603063.16</v>
          </cell>
          <cell r="R32">
            <v>437188525.16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407979</v>
          </cell>
          <cell r="Y32">
            <v>534645941.16</v>
          </cell>
        </row>
        <row r="33">
          <cell r="B33" t="str">
            <v>INVC</v>
          </cell>
          <cell r="C33" t="str">
            <v>Инвес кор капитал</v>
          </cell>
          <cell r="D33">
            <v>765121</v>
          </cell>
          <cell r="E33">
            <v>733751039</v>
          </cell>
          <cell r="H33">
            <v>733751039</v>
          </cell>
          <cell r="I33">
            <v>2735</v>
          </cell>
          <cell r="J33">
            <v>90255000</v>
          </cell>
          <cell r="M33">
            <v>90255000</v>
          </cell>
          <cell r="N33">
            <v>922203</v>
          </cell>
          <cell r="O33">
            <v>3987858194.7</v>
          </cell>
          <cell r="P33">
            <v>2097173</v>
          </cell>
          <cell r="Q33">
            <v>4208971447.16</v>
          </cell>
          <cell r="R33">
            <v>8196829641.86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3787232</v>
          </cell>
          <cell r="Y33">
            <v>9020835680.86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16492</v>
          </cell>
          <cell r="E34">
            <v>15815828</v>
          </cell>
          <cell r="H34">
            <v>15815828</v>
          </cell>
          <cell r="M34">
            <v>0</v>
          </cell>
          <cell r="N34">
            <v>15956</v>
          </cell>
          <cell r="O34">
            <v>2941289.57</v>
          </cell>
          <cell r="P34">
            <v>49111</v>
          </cell>
          <cell r="Q34">
            <v>34121036.510000005</v>
          </cell>
          <cell r="R34">
            <v>37062326.080000006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81559</v>
          </cell>
          <cell r="Y34">
            <v>52878154.080000006</v>
          </cell>
        </row>
        <row r="35">
          <cell r="B35" t="str">
            <v>MERG</v>
          </cell>
          <cell r="C35" t="str">
            <v>Мэргэн санаа</v>
          </cell>
          <cell r="D35">
            <v>31467</v>
          </cell>
          <cell r="E35">
            <v>30176853</v>
          </cell>
          <cell r="H35">
            <v>30176853</v>
          </cell>
          <cell r="I35">
            <v>179</v>
          </cell>
          <cell r="J35">
            <v>5907000</v>
          </cell>
          <cell r="M35">
            <v>5907000</v>
          </cell>
          <cell r="N35">
            <v>35531</v>
          </cell>
          <cell r="O35">
            <v>9785288.88</v>
          </cell>
          <cell r="P35">
            <v>18058</v>
          </cell>
          <cell r="Q35">
            <v>10330471.5</v>
          </cell>
          <cell r="R35">
            <v>20115760.380000003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85235</v>
          </cell>
          <cell r="Y35">
            <v>56199613.38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3934343</v>
          </cell>
          <cell r="E36">
            <v>3773034937</v>
          </cell>
          <cell r="H36">
            <v>3773034937</v>
          </cell>
          <cell r="I36">
            <v>11753</v>
          </cell>
          <cell r="J36">
            <v>387849000</v>
          </cell>
          <cell r="M36">
            <v>387849000</v>
          </cell>
          <cell r="N36">
            <v>1619789</v>
          </cell>
          <cell r="O36">
            <v>1391646950.11</v>
          </cell>
          <cell r="P36">
            <v>1370812</v>
          </cell>
          <cell r="Q36">
            <v>1347331303.7</v>
          </cell>
          <cell r="R36">
            <v>2738978253.81</v>
          </cell>
          <cell r="S36">
            <v>22018</v>
          </cell>
          <cell r="T36">
            <v>2183588260</v>
          </cell>
          <cell r="U36">
            <v>16518</v>
          </cell>
          <cell r="V36">
            <v>1640518260</v>
          </cell>
          <cell r="W36">
            <v>3824106520</v>
          </cell>
          <cell r="X36">
            <v>6975233</v>
          </cell>
          <cell r="Y36">
            <v>10723968710.81</v>
          </cell>
        </row>
        <row r="37">
          <cell r="B37" t="str">
            <v>MICC</v>
          </cell>
          <cell r="C37" t="str">
            <v>MICC</v>
          </cell>
          <cell r="D37">
            <v>116657</v>
          </cell>
          <cell r="E37">
            <v>111874063</v>
          </cell>
          <cell r="H37">
            <v>111874063</v>
          </cell>
          <cell r="I37">
            <v>320</v>
          </cell>
          <cell r="J37">
            <v>10560000</v>
          </cell>
          <cell r="M37">
            <v>10560000</v>
          </cell>
          <cell r="N37">
            <v>291154</v>
          </cell>
          <cell r="O37">
            <v>326977775.25</v>
          </cell>
          <cell r="P37">
            <v>1707782</v>
          </cell>
          <cell r="Q37">
            <v>160499175.81</v>
          </cell>
          <cell r="R37">
            <v>487476951.06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2115913</v>
          </cell>
          <cell r="Y37">
            <v>609911014.06</v>
          </cell>
        </row>
        <row r="38">
          <cell r="B38" t="str">
            <v>MNET</v>
          </cell>
          <cell r="C38" t="str">
            <v>Ард секьюритиз </v>
          </cell>
          <cell r="D38">
            <v>1080855</v>
          </cell>
          <cell r="E38">
            <v>1036539945</v>
          </cell>
          <cell r="H38">
            <v>1036539945</v>
          </cell>
          <cell r="I38">
            <v>8683</v>
          </cell>
          <cell r="J38">
            <v>286539000</v>
          </cell>
          <cell r="M38">
            <v>286539000</v>
          </cell>
          <cell r="N38">
            <v>4034600</v>
          </cell>
          <cell r="O38">
            <v>1462132277.25</v>
          </cell>
          <cell r="P38">
            <v>3758293</v>
          </cell>
          <cell r="Q38">
            <v>1258442158.02</v>
          </cell>
          <cell r="R38">
            <v>2720574435.27</v>
          </cell>
          <cell r="S38">
            <v>9</v>
          </cell>
          <cell r="T38">
            <v>892320</v>
          </cell>
          <cell r="U38">
            <v>10</v>
          </cell>
          <cell r="V38">
            <v>952000</v>
          </cell>
          <cell r="W38">
            <v>1844320</v>
          </cell>
          <cell r="X38">
            <v>8882450</v>
          </cell>
          <cell r="Y38">
            <v>4045497700.27</v>
          </cell>
        </row>
        <row r="39">
          <cell r="B39" t="str">
            <v>MONG</v>
          </cell>
          <cell r="C39" t="str">
            <v>Монгол секюритиес </v>
          </cell>
          <cell r="D39">
            <v>3643</v>
          </cell>
          <cell r="E39">
            <v>3493637</v>
          </cell>
          <cell r="H39">
            <v>3493637</v>
          </cell>
          <cell r="M39">
            <v>0</v>
          </cell>
          <cell r="N39">
            <v>0</v>
          </cell>
          <cell r="O39">
            <v>0</v>
          </cell>
          <cell r="P39">
            <v>688</v>
          </cell>
          <cell r="Q39">
            <v>826976</v>
          </cell>
          <cell r="R39">
            <v>826976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4331</v>
          </cell>
          <cell r="Y39">
            <v>4320613</v>
          </cell>
        </row>
        <row r="40">
          <cell r="B40" t="str">
            <v>MSDQ</v>
          </cell>
          <cell r="C40" t="str">
            <v>Масдак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MSEC</v>
          </cell>
          <cell r="C41" t="str">
            <v>Монсек</v>
          </cell>
          <cell r="D41">
            <v>85766</v>
          </cell>
          <cell r="E41">
            <v>82249594</v>
          </cell>
          <cell r="H41">
            <v>82249594</v>
          </cell>
          <cell r="I41">
            <v>261</v>
          </cell>
          <cell r="J41">
            <v>8613000</v>
          </cell>
          <cell r="M41">
            <v>8613000</v>
          </cell>
          <cell r="N41">
            <v>367999</v>
          </cell>
          <cell r="O41">
            <v>57890073.62</v>
          </cell>
          <cell r="P41">
            <v>59178</v>
          </cell>
          <cell r="Q41">
            <v>25418043.349999998</v>
          </cell>
          <cell r="R41">
            <v>83308116.97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513204</v>
          </cell>
          <cell r="Y41">
            <v>174170710.97</v>
          </cell>
        </row>
        <row r="42">
          <cell r="B42" t="str">
            <v>NOVL</v>
          </cell>
          <cell r="C42" t="str">
            <v>Новел инвестмент</v>
          </cell>
          <cell r="D42">
            <v>147866</v>
          </cell>
          <cell r="E42">
            <v>141803494</v>
          </cell>
          <cell r="H42">
            <v>141803494</v>
          </cell>
          <cell r="I42">
            <v>491</v>
          </cell>
          <cell r="J42">
            <v>16203000</v>
          </cell>
          <cell r="M42">
            <v>16203000</v>
          </cell>
          <cell r="N42">
            <v>425935</v>
          </cell>
          <cell r="O42">
            <v>61881490.54</v>
          </cell>
          <cell r="P42">
            <v>989538</v>
          </cell>
          <cell r="Q42">
            <v>134816858.32</v>
          </cell>
          <cell r="R42">
            <v>196698348.85999998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1563830</v>
          </cell>
          <cell r="Y42">
            <v>354704842.86</v>
          </cell>
        </row>
        <row r="43">
          <cell r="B43" t="str">
            <v>NSEC</v>
          </cell>
          <cell r="C43" t="str">
            <v>Нэйшнл сэкюритис </v>
          </cell>
          <cell r="D43">
            <v>4142</v>
          </cell>
          <cell r="E43">
            <v>3972178</v>
          </cell>
          <cell r="H43">
            <v>3972178</v>
          </cell>
          <cell r="I43">
            <v>336</v>
          </cell>
          <cell r="J43">
            <v>11088000</v>
          </cell>
          <cell r="M43">
            <v>11088000</v>
          </cell>
          <cell r="N43">
            <v>1049</v>
          </cell>
          <cell r="O43">
            <v>471414.27</v>
          </cell>
          <cell r="P43">
            <v>5462</v>
          </cell>
          <cell r="Q43">
            <v>1789541</v>
          </cell>
          <cell r="R43">
            <v>2260955.27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10989</v>
          </cell>
          <cell r="Y43">
            <v>17321133.27</v>
          </cell>
        </row>
        <row r="44">
          <cell r="B44" t="str">
            <v>RISM</v>
          </cell>
          <cell r="C44" t="str">
            <v>Райнос инвестмент</v>
          </cell>
          <cell r="D44">
            <v>160074</v>
          </cell>
          <cell r="E44">
            <v>153510966</v>
          </cell>
          <cell r="H44">
            <v>153510966</v>
          </cell>
          <cell r="I44">
            <v>148</v>
          </cell>
          <cell r="J44">
            <v>4884000</v>
          </cell>
          <cell r="M44">
            <v>4884000</v>
          </cell>
          <cell r="N44">
            <v>341135</v>
          </cell>
          <cell r="O44">
            <v>59249693.86</v>
          </cell>
          <cell r="P44">
            <v>312585</v>
          </cell>
          <cell r="Q44">
            <v>80678757.6</v>
          </cell>
          <cell r="R44">
            <v>139928451.45999998</v>
          </cell>
          <cell r="S44">
            <v>174</v>
          </cell>
          <cell r="T44">
            <v>16786700</v>
          </cell>
          <cell r="U44">
            <v>263</v>
          </cell>
          <cell r="V44">
            <v>25528000</v>
          </cell>
          <cell r="W44">
            <v>42314700</v>
          </cell>
          <cell r="X44">
            <v>814379</v>
          </cell>
          <cell r="Y44">
            <v>340638117.46</v>
          </cell>
        </row>
        <row r="45">
          <cell r="B45" t="str">
            <v>SANR</v>
          </cell>
          <cell r="C45" t="str">
            <v>Санар</v>
          </cell>
          <cell r="D45">
            <v>7802</v>
          </cell>
          <cell r="E45">
            <v>7482118</v>
          </cell>
          <cell r="H45">
            <v>7482118</v>
          </cell>
          <cell r="I45">
            <v>152</v>
          </cell>
          <cell r="J45">
            <v>5016000</v>
          </cell>
          <cell r="M45">
            <v>5016000</v>
          </cell>
          <cell r="N45">
            <v>0</v>
          </cell>
          <cell r="O45">
            <v>0</v>
          </cell>
          <cell r="P45">
            <v>149</v>
          </cell>
          <cell r="Q45">
            <v>476800</v>
          </cell>
          <cell r="R45">
            <v>476800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8103</v>
          </cell>
          <cell r="Y45">
            <v>12974918</v>
          </cell>
        </row>
        <row r="46">
          <cell r="B46" t="str">
            <v>SECP</v>
          </cell>
          <cell r="C46" t="str">
            <v>Сикап</v>
          </cell>
          <cell r="D46">
            <v>34447</v>
          </cell>
          <cell r="E46">
            <v>33034673</v>
          </cell>
          <cell r="H46">
            <v>33034673</v>
          </cell>
          <cell r="I46">
            <v>344</v>
          </cell>
          <cell r="J46">
            <v>11352000</v>
          </cell>
          <cell r="M46">
            <v>11352000</v>
          </cell>
          <cell r="N46">
            <v>2000</v>
          </cell>
          <cell r="O46">
            <v>696000</v>
          </cell>
          <cell r="P46">
            <v>253691</v>
          </cell>
          <cell r="Q46">
            <v>68337994.69</v>
          </cell>
          <cell r="R46">
            <v>69033994.69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290482</v>
          </cell>
          <cell r="Y46">
            <v>113420667.69</v>
          </cell>
        </row>
        <row r="47">
          <cell r="B47" t="str">
            <v>SGC</v>
          </cell>
          <cell r="C47" t="str">
            <v>Эс Жи капитал</v>
          </cell>
          <cell r="D47">
            <v>55</v>
          </cell>
          <cell r="E47">
            <v>52745</v>
          </cell>
          <cell r="H47">
            <v>52745</v>
          </cell>
          <cell r="M47">
            <v>0</v>
          </cell>
          <cell r="N47">
            <v>0</v>
          </cell>
          <cell r="O47">
            <v>0</v>
          </cell>
          <cell r="P47">
            <v>330</v>
          </cell>
          <cell r="Q47">
            <v>10734000</v>
          </cell>
          <cell r="R47">
            <v>10734000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385</v>
          </cell>
          <cell r="Y47">
            <v>10786745</v>
          </cell>
        </row>
        <row r="48">
          <cell r="B48" t="str">
            <v>SILS</v>
          </cell>
          <cell r="C48" t="str">
            <v>Силвэр лайт секюритиз</v>
          </cell>
          <cell r="H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336791</v>
          </cell>
          <cell r="E49">
            <v>322982569</v>
          </cell>
          <cell r="H49">
            <v>322982569</v>
          </cell>
          <cell r="I49">
            <v>1949</v>
          </cell>
          <cell r="J49">
            <v>64317000</v>
          </cell>
          <cell r="M49">
            <v>64317000</v>
          </cell>
          <cell r="N49">
            <v>544504</v>
          </cell>
          <cell r="O49">
            <v>118890119</v>
          </cell>
          <cell r="P49">
            <v>688779</v>
          </cell>
          <cell r="Q49">
            <v>281315507.98</v>
          </cell>
          <cell r="R49">
            <v>400205626.98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1572023</v>
          </cell>
          <cell r="Y49">
            <v>787505195.98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215356</v>
          </cell>
          <cell r="E50">
            <v>206526404</v>
          </cell>
          <cell r="H50">
            <v>206526404</v>
          </cell>
          <cell r="I50">
            <v>1256</v>
          </cell>
          <cell r="J50">
            <v>41448000</v>
          </cell>
          <cell r="M50">
            <v>41448000</v>
          </cell>
          <cell r="N50">
            <v>508450</v>
          </cell>
          <cell r="O50">
            <v>106573666.79</v>
          </cell>
          <cell r="P50">
            <v>322010</v>
          </cell>
          <cell r="Q50">
            <v>126535199.4</v>
          </cell>
          <cell r="R50">
            <v>233108866.19</v>
          </cell>
          <cell r="S50">
            <v>0</v>
          </cell>
          <cell r="T50">
            <v>0</v>
          </cell>
          <cell r="U50">
            <v>2</v>
          </cell>
          <cell r="V50">
            <v>200000</v>
          </cell>
          <cell r="W50">
            <v>200000</v>
          </cell>
          <cell r="X50">
            <v>1047074</v>
          </cell>
          <cell r="Y50">
            <v>481283270.19</v>
          </cell>
        </row>
        <row r="51">
          <cell r="B51" t="str">
            <v>TABO</v>
          </cell>
          <cell r="C51" t="str">
            <v>Таван богд</v>
          </cell>
          <cell r="D51">
            <v>41678</v>
          </cell>
          <cell r="E51">
            <v>39969202</v>
          </cell>
          <cell r="H51">
            <v>39969202</v>
          </cell>
          <cell r="I51">
            <v>572</v>
          </cell>
          <cell r="J51">
            <v>18876000</v>
          </cell>
          <cell r="M51">
            <v>18876000</v>
          </cell>
          <cell r="N51">
            <v>19049</v>
          </cell>
          <cell r="O51">
            <v>24035639</v>
          </cell>
          <cell r="P51">
            <v>33417</v>
          </cell>
          <cell r="Q51">
            <v>36575593</v>
          </cell>
          <cell r="R51">
            <v>60611232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94716</v>
          </cell>
          <cell r="Y51">
            <v>119456434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45759</v>
          </cell>
          <cell r="E52">
            <v>43882881</v>
          </cell>
          <cell r="H52">
            <v>43882881</v>
          </cell>
          <cell r="I52">
            <v>267</v>
          </cell>
          <cell r="J52">
            <v>8811000</v>
          </cell>
          <cell r="M52">
            <v>8811000</v>
          </cell>
          <cell r="N52">
            <v>6799</v>
          </cell>
          <cell r="O52">
            <v>13371490.58</v>
          </cell>
          <cell r="P52">
            <v>18202</v>
          </cell>
          <cell r="Q52">
            <v>23315315</v>
          </cell>
          <cell r="R52">
            <v>36686805.58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71027</v>
          </cell>
          <cell r="Y52">
            <v>89380686.58</v>
          </cell>
        </row>
        <row r="53">
          <cell r="B53" t="str">
            <v>TDB</v>
          </cell>
          <cell r="C53" t="str">
            <v>Ти ди би секьюритис</v>
          </cell>
          <cell r="D53">
            <v>824701</v>
          </cell>
          <cell r="E53">
            <v>790888259</v>
          </cell>
          <cell r="H53">
            <v>790888259</v>
          </cell>
          <cell r="I53">
            <v>2396351</v>
          </cell>
          <cell r="J53">
            <v>79079583000</v>
          </cell>
          <cell r="M53">
            <v>79079583000</v>
          </cell>
          <cell r="N53">
            <v>2045690</v>
          </cell>
          <cell r="O53">
            <v>703370075.36</v>
          </cell>
          <cell r="P53">
            <v>1774262</v>
          </cell>
          <cell r="Q53">
            <v>748177440.66</v>
          </cell>
          <cell r="R53">
            <v>1451547516.02</v>
          </cell>
          <cell r="S53">
            <v>18197</v>
          </cell>
          <cell r="T53">
            <v>1817337080</v>
          </cell>
          <cell r="U53">
            <v>0</v>
          </cell>
          <cell r="V53">
            <v>0</v>
          </cell>
          <cell r="W53">
            <v>1817337080</v>
          </cell>
          <cell r="X53">
            <v>7059201</v>
          </cell>
          <cell r="Y53">
            <v>83139355855.02</v>
          </cell>
        </row>
        <row r="54">
          <cell r="B54" t="str">
            <v>TNGR</v>
          </cell>
          <cell r="C54" t="str">
            <v>Тэнгэр капитал</v>
          </cell>
          <cell r="D54">
            <v>15229</v>
          </cell>
          <cell r="E54">
            <v>14604611</v>
          </cell>
          <cell r="H54">
            <v>14604611</v>
          </cell>
          <cell r="I54">
            <v>31</v>
          </cell>
          <cell r="J54">
            <v>1023000</v>
          </cell>
          <cell r="M54">
            <v>1023000</v>
          </cell>
          <cell r="N54">
            <v>705</v>
          </cell>
          <cell r="O54">
            <v>794124.48</v>
          </cell>
          <cell r="P54">
            <v>9549</v>
          </cell>
          <cell r="Q54">
            <v>3034528.26</v>
          </cell>
          <cell r="R54">
            <v>3828652.7399999998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25514</v>
          </cell>
          <cell r="Y54">
            <v>19456263.740000002</v>
          </cell>
        </row>
        <row r="55">
          <cell r="B55" t="str">
            <v>TTOL</v>
          </cell>
          <cell r="C55" t="str">
            <v>Апекс капитал</v>
          </cell>
          <cell r="D55">
            <v>1117948</v>
          </cell>
          <cell r="E55">
            <v>1072112132</v>
          </cell>
          <cell r="H55">
            <v>1072112132</v>
          </cell>
          <cell r="I55">
            <v>3141</v>
          </cell>
          <cell r="J55">
            <v>103653000</v>
          </cell>
          <cell r="M55">
            <v>103653000</v>
          </cell>
          <cell r="N55">
            <v>3058562</v>
          </cell>
          <cell r="O55">
            <v>723104933.78</v>
          </cell>
          <cell r="P55">
            <v>2080631</v>
          </cell>
          <cell r="Q55">
            <v>777082496.55</v>
          </cell>
          <cell r="R55">
            <v>1500187430.33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6260282</v>
          </cell>
          <cell r="Y55">
            <v>2675952562.33</v>
          </cell>
        </row>
        <row r="56">
          <cell r="B56" t="str">
            <v>UNDR</v>
          </cell>
          <cell r="C56" t="str">
            <v>Өндөрхаан инвест</v>
          </cell>
          <cell r="D56">
            <v>21438</v>
          </cell>
          <cell r="E56">
            <v>20559042</v>
          </cell>
          <cell r="H56">
            <v>20559042</v>
          </cell>
          <cell r="I56">
            <v>52</v>
          </cell>
          <cell r="J56">
            <v>1716000</v>
          </cell>
          <cell r="M56">
            <v>1716000</v>
          </cell>
          <cell r="N56">
            <v>1006</v>
          </cell>
          <cell r="O56">
            <v>47950</v>
          </cell>
          <cell r="P56">
            <v>21993</v>
          </cell>
          <cell r="Q56">
            <v>7112928.16</v>
          </cell>
          <cell r="R56">
            <v>7160878.16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44489</v>
          </cell>
          <cell r="Y56">
            <v>29435920.16</v>
          </cell>
        </row>
        <row r="57">
          <cell r="B57" t="str">
            <v>ZGB</v>
          </cell>
          <cell r="C57" t="str">
            <v>Таван богд капитал</v>
          </cell>
          <cell r="D57">
            <v>67433501</v>
          </cell>
          <cell r="E57">
            <v>64668727459</v>
          </cell>
          <cell r="H57">
            <v>64668727459</v>
          </cell>
          <cell r="I57">
            <v>4654</v>
          </cell>
          <cell r="J57">
            <v>153582000</v>
          </cell>
          <cell r="M57">
            <v>153582000</v>
          </cell>
          <cell r="N57">
            <v>27232153</v>
          </cell>
          <cell r="O57">
            <v>3059649911.37</v>
          </cell>
          <cell r="P57">
            <v>27226665</v>
          </cell>
          <cell r="Q57">
            <v>3385003646</v>
          </cell>
          <cell r="R57">
            <v>6444653557.37</v>
          </cell>
          <cell r="S57">
            <v>28202</v>
          </cell>
          <cell r="T57">
            <v>2820200000</v>
          </cell>
          <cell r="U57">
            <v>28400</v>
          </cell>
          <cell r="V57">
            <v>2840000000</v>
          </cell>
          <cell r="W57">
            <v>5660200000</v>
          </cell>
          <cell r="X57">
            <v>121953575</v>
          </cell>
          <cell r="Y57">
            <v>76927163016.37</v>
          </cell>
        </row>
        <row r="58">
          <cell r="B58" t="str">
            <v>ZRGD</v>
          </cell>
          <cell r="C58" t="str">
            <v>Зэргэд</v>
          </cell>
          <cell r="D58">
            <v>71828</v>
          </cell>
          <cell r="E58">
            <v>68883052</v>
          </cell>
          <cell r="H58">
            <v>68883052</v>
          </cell>
          <cell r="I58">
            <v>573</v>
          </cell>
          <cell r="J58">
            <v>18909000</v>
          </cell>
          <cell r="M58">
            <v>18909000</v>
          </cell>
          <cell r="N58">
            <v>83657</v>
          </cell>
          <cell r="O58">
            <v>21379814.98</v>
          </cell>
          <cell r="P58">
            <v>37645</v>
          </cell>
          <cell r="Q58">
            <v>22086279.68</v>
          </cell>
          <cell r="R58">
            <v>43466094.66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193703</v>
          </cell>
          <cell r="Y58">
            <v>131258146.66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125"/>
  <sheetViews>
    <sheetView tabSelected="1" zoomScale="71" zoomScaleNormal="71" zoomScaleSheetLayoutView="70" zoomScalePageLayoutView="70" workbookViewId="0" topLeftCell="A7">
      <selection activeCell="P30" sqref="P3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3.421875" style="1" customWidth="1"/>
    <col min="8" max="8" width="24.00390625" style="1" customWidth="1"/>
    <col min="9" max="9" width="22.8515625" style="2" customWidth="1"/>
    <col min="10" max="10" width="10.00390625" style="3" customWidth="1"/>
    <col min="11" max="11" width="26.00390625" style="3" customWidth="1"/>
    <col min="12" max="12" width="22.28125" style="1" customWidth="1"/>
    <col min="13" max="13" width="24.8515625" style="1" customWidth="1"/>
    <col min="14" max="14" width="15.8515625" style="1" customWidth="1"/>
    <col min="15" max="15" width="22.28125" style="4" bestFit="1" customWidth="1"/>
    <col min="16" max="16" width="9.140625" style="1" customWidth="1"/>
    <col min="17" max="17" width="21.421875" style="1" bestFit="1" customWidth="1"/>
    <col min="18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ht="15.75"/>
    <row r="8" spans="10:12" ht="15.75">
      <c r="J8" s="5"/>
      <c r="K8" s="5"/>
      <c r="L8" s="6"/>
    </row>
    <row r="9" spans="2:14" ht="15" customHeight="1">
      <c r="B9" s="7"/>
      <c r="C9" s="8"/>
      <c r="D9" s="52" t="s">
        <v>0</v>
      </c>
      <c r="E9" s="52"/>
      <c r="F9" s="52"/>
      <c r="G9" s="52"/>
      <c r="H9" s="52"/>
      <c r="I9" s="52"/>
      <c r="J9" s="52"/>
      <c r="K9" s="52"/>
      <c r="L9" s="8"/>
      <c r="M9" s="8"/>
      <c r="N9" s="8"/>
    </row>
    <row r="10" ht="15.75"/>
    <row r="11" spans="12:14" ht="15" customHeight="1" thickBot="1">
      <c r="L11" s="53"/>
      <c r="M11" s="53"/>
      <c r="N11" s="53"/>
    </row>
    <row r="12" spans="1:14" ht="14.45" customHeight="1">
      <c r="A12" s="54" t="s">
        <v>1</v>
      </c>
      <c r="B12" s="56" t="s">
        <v>2</v>
      </c>
      <c r="C12" s="56" t="s">
        <v>3</v>
      </c>
      <c r="D12" s="56" t="s">
        <v>4</v>
      </c>
      <c r="E12" s="56"/>
      <c r="F12" s="56"/>
      <c r="G12" s="60" t="s">
        <v>124</v>
      </c>
      <c r="H12" s="61"/>
      <c r="I12" s="61"/>
      <c r="J12" s="61"/>
      <c r="K12" s="61"/>
      <c r="L12" s="62"/>
      <c r="M12" s="58" t="s">
        <v>118</v>
      </c>
      <c r="N12" s="59"/>
    </row>
    <row r="13" spans="1:15" s="7" customFormat="1" ht="15.75" customHeight="1">
      <c r="A13" s="55"/>
      <c r="B13" s="57"/>
      <c r="C13" s="57"/>
      <c r="D13" s="57"/>
      <c r="E13" s="57"/>
      <c r="F13" s="57"/>
      <c r="G13" s="63"/>
      <c r="H13" s="64"/>
      <c r="I13" s="64"/>
      <c r="J13" s="64"/>
      <c r="K13" s="64"/>
      <c r="L13" s="65"/>
      <c r="M13" s="49"/>
      <c r="N13" s="50"/>
      <c r="O13" s="9"/>
    </row>
    <row r="14" spans="1:15" s="7" customFormat="1" ht="33.75" customHeight="1">
      <c r="A14" s="55"/>
      <c r="B14" s="57"/>
      <c r="C14" s="57"/>
      <c r="D14" s="57"/>
      <c r="E14" s="57"/>
      <c r="F14" s="57"/>
      <c r="G14" s="43" t="s">
        <v>121</v>
      </c>
      <c r="H14" s="44"/>
      <c r="I14" s="43" t="s">
        <v>5</v>
      </c>
      <c r="J14" s="44"/>
      <c r="K14" s="45"/>
      <c r="L14" s="42" t="s">
        <v>6</v>
      </c>
      <c r="M14" s="49" t="s">
        <v>7</v>
      </c>
      <c r="N14" s="50" t="s">
        <v>8</v>
      </c>
      <c r="O14" s="9"/>
    </row>
    <row r="15" spans="1:17" s="7" customFormat="1" ht="47.25">
      <c r="A15" s="55"/>
      <c r="B15" s="57"/>
      <c r="C15" s="57"/>
      <c r="D15" s="23" t="s">
        <v>9</v>
      </c>
      <c r="E15" s="23" t="s">
        <v>10</v>
      </c>
      <c r="F15" s="23" t="s">
        <v>11</v>
      </c>
      <c r="G15" s="24" t="s">
        <v>122</v>
      </c>
      <c r="H15" s="24" t="s">
        <v>123</v>
      </c>
      <c r="I15" s="24" t="s">
        <v>103</v>
      </c>
      <c r="J15" s="10" t="s">
        <v>91</v>
      </c>
      <c r="K15" s="24" t="s">
        <v>104</v>
      </c>
      <c r="L15" s="42"/>
      <c r="M15" s="49"/>
      <c r="N15" s="51"/>
      <c r="O15" s="9"/>
      <c r="Q15" s="35" t="s">
        <v>114</v>
      </c>
    </row>
    <row r="16" spans="1:17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VLOOKUP(B16,'[2]Brokers'!$B$8:$H$58,7,0)</f>
        <v>286949850061</v>
      </c>
      <c r="H16" s="37">
        <f>VLOOKUP(B16,'[2]Brokers'!$B$8:$M$58,12,0)</f>
        <v>352671000</v>
      </c>
      <c r="I16" s="15">
        <f>VLOOKUP(B16,'[2]Brokers'!$B$8:$R$58,17,0)</f>
        <v>8638385626.33</v>
      </c>
      <c r="J16" s="15">
        <v>0</v>
      </c>
      <c r="K16" s="15">
        <f>VLOOKUP(B16,'[2]Brokers'!$B$8:$W$58,22,0)</f>
        <v>0</v>
      </c>
      <c r="L16" s="22">
        <f>VLOOKUP(B16,'[2]Brokers'!$B$8:$Y$58,24,0)</f>
        <v>295940906687.32996</v>
      </c>
      <c r="M16" s="22">
        <v>317996302898.7399</v>
      </c>
      <c r="N16" s="26">
        <f>M16/$M$67</f>
        <v>0.38112173917824954</v>
      </c>
      <c r="Q16" s="19"/>
    </row>
    <row r="17" spans="1:17" ht="15">
      <c r="A17" s="25">
        <f>+A16+1</f>
        <v>2</v>
      </c>
      <c r="B17" s="11" t="s">
        <v>83</v>
      </c>
      <c r="C17" s="12" t="s">
        <v>113</v>
      </c>
      <c r="D17" s="13" t="s">
        <v>14</v>
      </c>
      <c r="E17" s="13" t="s">
        <v>14</v>
      </c>
      <c r="F17" s="13" t="s">
        <v>14</v>
      </c>
      <c r="G17" s="37">
        <f>VLOOKUP(B17,'[2]Brokers'!$B$8:$H$58,7,0)</f>
        <v>64668727459</v>
      </c>
      <c r="H17" s="37">
        <f>VLOOKUP(B17,'[2]Brokers'!$B$8:$M$58,12,0)</f>
        <v>153582000</v>
      </c>
      <c r="I17" s="15">
        <f>VLOOKUP(B17,'[2]Brokers'!$B$8:$R$58,17,0)</f>
        <v>6444653557.37</v>
      </c>
      <c r="J17" s="15">
        <v>0</v>
      </c>
      <c r="K17" s="15">
        <f>VLOOKUP(B17,'[2]Brokers'!$B$8:$W$58,22,0)</f>
        <v>5660200000</v>
      </c>
      <c r="L17" s="22">
        <f>VLOOKUP(B17,'[2]Brokers'!$B$8:$Y$58,24,0)</f>
        <v>76927163016.37</v>
      </c>
      <c r="M17" s="22">
        <v>111437413789.38998</v>
      </c>
      <c r="N17" s="26">
        <f>M17/$M$67</f>
        <v>0.13355885136332146</v>
      </c>
      <c r="Q17" s="19"/>
    </row>
    <row r="18" spans="1:17" ht="15">
      <c r="A18" s="25">
        <f aca="true" t="shared" si="0" ref="A18:A58">+A17+1</f>
        <v>3</v>
      </c>
      <c r="B18" s="11" t="s">
        <v>24</v>
      </c>
      <c r="C18" s="12" t="s">
        <v>106</v>
      </c>
      <c r="D18" s="13" t="s">
        <v>14</v>
      </c>
      <c r="E18" s="13" t="s">
        <v>14</v>
      </c>
      <c r="F18" s="13" t="s">
        <v>14</v>
      </c>
      <c r="G18" s="37">
        <f>VLOOKUP(B18,'[2]Brokers'!$B$8:$H$58,7,0)</f>
        <v>790888259</v>
      </c>
      <c r="H18" s="37">
        <f>VLOOKUP(B18,'[2]Brokers'!$B$8:$M$58,12,0)</f>
        <v>79079583000</v>
      </c>
      <c r="I18" s="15">
        <f>VLOOKUP(B18,'[2]Brokers'!$B$8:$R$58,17,0)</f>
        <v>1451547516.02</v>
      </c>
      <c r="J18" s="15">
        <v>0</v>
      </c>
      <c r="K18" s="15">
        <f>VLOOKUP(B18,'[2]Brokers'!$B$8:$W$58,22,0)</f>
        <v>1817337080</v>
      </c>
      <c r="L18" s="22">
        <f>VLOOKUP(B18,'[2]Brokers'!$B$8:$Y$58,24,0)</f>
        <v>83139355855.02</v>
      </c>
      <c r="M18" s="22">
        <v>90537483011.68001</v>
      </c>
      <c r="N18" s="26">
        <f>M18/$M$67</f>
        <v>0.1085100759716079</v>
      </c>
      <c r="Q18" s="19"/>
    </row>
    <row r="19" spans="1:17" ht="15">
      <c r="A19" s="25">
        <f t="shared" si="0"/>
        <v>4</v>
      </c>
      <c r="B19" s="11" t="s">
        <v>21</v>
      </c>
      <c r="C19" s="12" t="s">
        <v>22</v>
      </c>
      <c r="D19" s="13" t="s">
        <v>14</v>
      </c>
      <c r="E19" s="13" t="s">
        <v>14</v>
      </c>
      <c r="F19" s="14" t="s">
        <v>14</v>
      </c>
      <c r="G19" s="37">
        <f>VLOOKUP(B19,'[2]Brokers'!$B$8:$H$58,7,0)</f>
        <v>757470945</v>
      </c>
      <c r="H19" s="37">
        <f>VLOOKUP(B19,'[2]Brokers'!$B$8:$M$58,12,0)</f>
        <v>83559135000</v>
      </c>
      <c r="I19" s="15">
        <f>VLOOKUP(B19,'[2]Brokers'!$B$8:$R$58,17,0)</f>
        <v>373355473.62</v>
      </c>
      <c r="J19" s="15">
        <v>0</v>
      </c>
      <c r="K19" s="15">
        <f>VLOOKUP(B19,'[2]Brokers'!$B$8:$W$58,22,0)</f>
        <v>0</v>
      </c>
      <c r="L19" s="22">
        <f>VLOOKUP(B19,'[2]Brokers'!$B$8:$Y$58,24,0)</f>
        <v>84689961418.62</v>
      </c>
      <c r="M19" s="22">
        <v>85392717929.12999</v>
      </c>
      <c r="N19" s="26">
        <f>M19/$M$67</f>
        <v>0.10234402373121639</v>
      </c>
      <c r="Q19" s="19"/>
    </row>
    <row r="20" spans="1:17" ht="15">
      <c r="A20" s="25">
        <f t="shared" si="0"/>
        <v>5</v>
      </c>
      <c r="B20" s="11" t="s">
        <v>19</v>
      </c>
      <c r="C20" s="12" t="s">
        <v>20</v>
      </c>
      <c r="D20" s="13" t="s">
        <v>14</v>
      </c>
      <c r="E20" s="13" t="s">
        <v>14</v>
      </c>
      <c r="F20" s="13" t="s">
        <v>14</v>
      </c>
      <c r="G20" s="37">
        <f>VLOOKUP(B20,'[2]Brokers'!$B$8:$H$58,7,0)</f>
        <v>3732405943</v>
      </c>
      <c r="H20" s="37">
        <f>VLOOKUP(B20,'[2]Brokers'!$B$8:$M$58,12,0)</f>
        <v>1487046000</v>
      </c>
      <c r="I20" s="15">
        <f>VLOOKUP(B20,'[2]Brokers'!$B$8:$R$58,17,0)</f>
        <v>5581461547.68</v>
      </c>
      <c r="J20" s="15">
        <v>0</v>
      </c>
      <c r="K20" s="15">
        <f>VLOOKUP(B20,'[2]Brokers'!$B$8:$W$58,22,0)</f>
        <v>2423953041.3999996</v>
      </c>
      <c r="L20" s="22">
        <f>VLOOKUP(B20,'[2]Brokers'!$B$8:$Y$58,24,0)</f>
        <v>13224866532.08</v>
      </c>
      <c r="M20" s="22">
        <v>76225626550.69</v>
      </c>
      <c r="N20" s="26">
        <f>M20/$M$67</f>
        <v>0.09135717332601052</v>
      </c>
      <c r="Q20" s="19"/>
    </row>
    <row r="21" spans="1:17" ht="15">
      <c r="A21" s="25">
        <f t="shared" si="0"/>
        <v>6</v>
      </c>
      <c r="B21" s="11" t="s">
        <v>96</v>
      </c>
      <c r="C21" s="12" t="s">
        <v>97</v>
      </c>
      <c r="D21" s="13" t="s">
        <v>14</v>
      </c>
      <c r="E21" s="13" t="s">
        <v>14</v>
      </c>
      <c r="F21" s="13" t="s">
        <v>14</v>
      </c>
      <c r="G21" s="37">
        <f>VLOOKUP(B21,'[2]Brokers'!$B$8:$H$58,7,0)</f>
        <v>733751039</v>
      </c>
      <c r="H21" s="37">
        <f>VLOOKUP(B21,'[2]Brokers'!$B$8:$M$58,12,0)</f>
        <v>90255000</v>
      </c>
      <c r="I21" s="15">
        <f>VLOOKUP(B21,'[2]Brokers'!$B$8:$R$58,17,0)</f>
        <v>8196829641.86</v>
      </c>
      <c r="J21" s="15">
        <v>0</v>
      </c>
      <c r="K21" s="15">
        <f>VLOOKUP(B21,'[2]Brokers'!$B$8:$W$58,22,0)</f>
        <v>0</v>
      </c>
      <c r="L21" s="22">
        <f>VLOOKUP(B21,'[2]Brokers'!$B$8:$Y$58,24,0)</f>
        <v>9020835680.86</v>
      </c>
      <c r="M21" s="22">
        <v>38256264312.93</v>
      </c>
      <c r="N21" s="26">
        <f>M21/$M$67</f>
        <v>0.045850514161636366</v>
      </c>
      <c r="Q21" s="19"/>
    </row>
    <row r="22" spans="1:17" ht="15">
      <c r="A22" s="25">
        <f t="shared" si="0"/>
        <v>7</v>
      </c>
      <c r="B22" s="11" t="s">
        <v>31</v>
      </c>
      <c r="C22" s="12" t="s">
        <v>112</v>
      </c>
      <c r="D22" s="13" t="s">
        <v>14</v>
      </c>
      <c r="E22" s="13" t="s">
        <v>14</v>
      </c>
      <c r="F22" s="13" t="s">
        <v>14</v>
      </c>
      <c r="G22" s="37">
        <f>VLOOKUP(B22,'[2]Brokers'!$B$8:$H$58,7,0)</f>
        <v>3773034937</v>
      </c>
      <c r="H22" s="37">
        <f>VLOOKUP(B22,'[2]Brokers'!$B$8:$M$58,12,0)</f>
        <v>387849000</v>
      </c>
      <c r="I22" s="15">
        <f>VLOOKUP(B22,'[2]Brokers'!$B$8:$R$58,17,0)</f>
        <v>2738978253.81</v>
      </c>
      <c r="J22" s="15">
        <v>0</v>
      </c>
      <c r="K22" s="15">
        <f>VLOOKUP(B22,'[2]Brokers'!$B$8:$W$58,22,0)</f>
        <v>3824106520</v>
      </c>
      <c r="L22" s="22">
        <f>VLOOKUP(B22,'[2]Brokers'!$B$8:$Y$58,24,0)</f>
        <v>10723968710.81</v>
      </c>
      <c r="M22" s="22">
        <v>27521745593</v>
      </c>
      <c r="N22" s="26">
        <f>M22/$M$67</f>
        <v>0.032985086461730206</v>
      </c>
      <c r="Q22" s="19"/>
    </row>
    <row r="23" spans="1:17" ht="15">
      <c r="A23" s="25">
        <f t="shared" si="0"/>
        <v>8</v>
      </c>
      <c r="B23" s="11" t="s">
        <v>15</v>
      </c>
      <c r="C23" s="12" t="s">
        <v>16</v>
      </c>
      <c r="D23" s="13" t="s">
        <v>14</v>
      </c>
      <c r="E23" s="13" t="s">
        <v>14</v>
      </c>
      <c r="F23" s="13" t="s">
        <v>14</v>
      </c>
      <c r="G23" s="37">
        <f>VLOOKUP(B23,'[2]Brokers'!$B$8:$H$58,7,0)</f>
        <v>141803494</v>
      </c>
      <c r="H23" s="37">
        <f>VLOOKUP(B23,'[2]Brokers'!$B$8:$M$58,12,0)</f>
        <v>16203000</v>
      </c>
      <c r="I23" s="15">
        <f>VLOOKUP(B23,'[2]Brokers'!$B$8:$R$58,17,0)</f>
        <v>196698348.85999998</v>
      </c>
      <c r="J23" s="15">
        <v>0</v>
      </c>
      <c r="K23" s="15">
        <f>VLOOKUP(B23,'[2]Brokers'!$B$8:$W$58,22,0)</f>
        <v>0</v>
      </c>
      <c r="L23" s="22">
        <f>VLOOKUP(B23,'[2]Brokers'!$B$8:$Y$58,24,0)</f>
        <v>354704842.86</v>
      </c>
      <c r="M23" s="22">
        <v>18732956845.36</v>
      </c>
      <c r="N23" s="26">
        <f>M23/$M$67</f>
        <v>0.022451635530895315</v>
      </c>
      <c r="Q23" s="19"/>
    </row>
    <row r="24" spans="1:17" ht="15">
      <c r="A24" s="25">
        <f t="shared" si="0"/>
        <v>9</v>
      </c>
      <c r="B24" s="11" t="s">
        <v>27</v>
      </c>
      <c r="C24" s="12" t="s">
        <v>28</v>
      </c>
      <c r="D24" s="13" t="s">
        <v>14</v>
      </c>
      <c r="E24" s="13" t="s">
        <v>14</v>
      </c>
      <c r="F24" s="13" t="s">
        <v>14</v>
      </c>
      <c r="G24" s="37">
        <f>VLOOKUP(B24,'[2]Brokers'!$B$8:$H$58,7,0)</f>
        <v>1036539945</v>
      </c>
      <c r="H24" s="37">
        <f>VLOOKUP(B24,'[2]Brokers'!$B$8:$M$58,12,0)</f>
        <v>286539000</v>
      </c>
      <c r="I24" s="15">
        <f>VLOOKUP(B24,'[2]Brokers'!$B$8:$R$58,17,0)</f>
        <v>2720574435.27</v>
      </c>
      <c r="J24" s="15">
        <v>0</v>
      </c>
      <c r="K24" s="15">
        <f>VLOOKUP(B24,'[2]Brokers'!$B$8:$W$58,22,0)</f>
        <v>1844320</v>
      </c>
      <c r="L24" s="22">
        <f>VLOOKUP(B24,'[2]Brokers'!$B$8:$Y$58,24,0)</f>
        <v>4045497700.27</v>
      </c>
      <c r="M24" s="22">
        <v>16509283100.03</v>
      </c>
      <c r="N24" s="26">
        <f>M24/$M$67</f>
        <v>0.019786540378971335</v>
      </c>
      <c r="Q24" s="19"/>
    </row>
    <row r="25" spans="1:17" s="7" customFormat="1" ht="15">
      <c r="A25" s="25">
        <f t="shared" si="0"/>
        <v>10</v>
      </c>
      <c r="B25" s="11" t="s">
        <v>23</v>
      </c>
      <c r="C25" s="12" t="s">
        <v>105</v>
      </c>
      <c r="D25" s="13" t="s">
        <v>14</v>
      </c>
      <c r="E25" s="13" t="s">
        <v>14</v>
      </c>
      <c r="F25" s="14"/>
      <c r="G25" s="37">
        <f>VLOOKUP(B25,'[2]Brokers'!$B$8:$H$58,7,0)</f>
        <v>537044795</v>
      </c>
      <c r="H25" s="37">
        <f>VLOOKUP(B25,'[2]Brokers'!$B$8:$M$58,12,0)</f>
        <v>97449000</v>
      </c>
      <c r="I25" s="15">
        <f>VLOOKUP(B25,'[2]Brokers'!$B$8:$R$58,17,0)</f>
        <v>1343453342.67</v>
      </c>
      <c r="J25" s="15">
        <v>0</v>
      </c>
      <c r="K25" s="15">
        <f>VLOOKUP(B25,'[2]Brokers'!$B$8:$W$58,22,0)</f>
        <v>3131700</v>
      </c>
      <c r="L25" s="22">
        <f>VLOOKUP(B25,'[2]Brokers'!$B$8:$Y$58,24,0)</f>
        <v>1981078837.67</v>
      </c>
      <c r="M25" s="22">
        <v>14910444681.22</v>
      </c>
      <c r="N25" s="26">
        <f>M25/$M$67</f>
        <v>0.017870316594961157</v>
      </c>
      <c r="O25" s="22"/>
      <c r="Q25" s="19"/>
    </row>
    <row r="26" spans="1:17" ht="15">
      <c r="A26" s="25">
        <f t="shared" si="0"/>
        <v>11</v>
      </c>
      <c r="B26" s="11" t="s">
        <v>71</v>
      </c>
      <c r="C26" s="12" t="s">
        <v>94</v>
      </c>
      <c r="D26" s="13" t="s">
        <v>14</v>
      </c>
      <c r="E26" s="13" t="s">
        <v>14</v>
      </c>
      <c r="F26" s="13" t="s">
        <v>14</v>
      </c>
      <c r="G26" s="37">
        <f>VLOOKUP(B26,'[2]Brokers'!$B$8:$H$58,7,0)</f>
        <v>1072112132</v>
      </c>
      <c r="H26" s="37">
        <f>VLOOKUP(B26,'[2]Brokers'!$B$8:$M$58,12,0)</f>
        <v>103653000</v>
      </c>
      <c r="I26" s="15">
        <f>VLOOKUP(B26,'[2]Brokers'!$B$8:$R$58,17,0)</f>
        <v>1500187430.33</v>
      </c>
      <c r="J26" s="15">
        <v>0</v>
      </c>
      <c r="K26" s="15">
        <f>VLOOKUP(B26,'[2]Brokers'!$B$8:$W$58,22,0)</f>
        <v>0</v>
      </c>
      <c r="L26" s="22">
        <f>VLOOKUP(B26,'[2]Brokers'!$B$8:$Y$58,24,0)</f>
        <v>2675952562.33</v>
      </c>
      <c r="M26" s="22">
        <v>10610043510.83</v>
      </c>
      <c r="N26" s="26">
        <f>M26/$M$67</f>
        <v>0.012716242920887284</v>
      </c>
      <c r="Q26" s="19"/>
    </row>
    <row r="27" spans="1:17" ht="15">
      <c r="A27" s="25">
        <f t="shared" si="0"/>
        <v>12</v>
      </c>
      <c r="B27" s="11" t="s">
        <v>36</v>
      </c>
      <c r="C27" s="12" t="s">
        <v>37</v>
      </c>
      <c r="D27" s="13" t="s">
        <v>14</v>
      </c>
      <c r="E27" s="13"/>
      <c r="F27" s="14"/>
      <c r="G27" s="37">
        <f>VLOOKUP(B27,'[2]Brokers'!$B$8:$H$58,7,0)</f>
        <v>127327389</v>
      </c>
      <c r="H27" s="37">
        <f>VLOOKUP(B27,'[2]Brokers'!$B$8:$M$58,12,0)</f>
        <v>48246000</v>
      </c>
      <c r="I27" s="15">
        <f>VLOOKUP(B27,'[2]Brokers'!$B$8:$R$58,17,0)</f>
        <v>3698568961.9300003</v>
      </c>
      <c r="J27" s="15">
        <v>0</v>
      </c>
      <c r="K27" s="15">
        <f>VLOOKUP(B27,'[2]Brokers'!$B$8:$W$58,22,0)</f>
        <v>20000000</v>
      </c>
      <c r="L27" s="22">
        <f>VLOOKUP(B27,'[2]Brokers'!$B$8:$Y$58,24,0)</f>
        <v>3894142350.9300003</v>
      </c>
      <c r="M27" s="22">
        <v>5869585572.64</v>
      </c>
      <c r="N27" s="26">
        <f>M27/$M$67</f>
        <v>0.007034756823611432</v>
      </c>
      <c r="Q27" s="19"/>
    </row>
    <row r="28" spans="1:17" ht="15">
      <c r="A28" s="25">
        <f t="shared" si="0"/>
        <v>13</v>
      </c>
      <c r="B28" s="11" t="s">
        <v>73</v>
      </c>
      <c r="C28" s="12" t="s">
        <v>74</v>
      </c>
      <c r="D28" s="13" t="s">
        <v>14</v>
      </c>
      <c r="E28" s="13" t="s">
        <v>14</v>
      </c>
      <c r="F28" s="14"/>
      <c r="G28" s="37">
        <f>VLOOKUP(B28,'[2]Brokers'!$B$8:$H$58,7,0)</f>
        <v>111874063</v>
      </c>
      <c r="H28" s="37">
        <f>VLOOKUP(B28,'[2]Brokers'!$B$8:$M$58,12,0)</f>
        <v>10560000</v>
      </c>
      <c r="I28" s="15">
        <f>VLOOKUP(B28,'[2]Brokers'!$B$8:$R$58,17,0)</f>
        <v>487476951.06</v>
      </c>
      <c r="J28" s="15">
        <v>0</v>
      </c>
      <c r="K28" s="15">
        <f>VLOOKUP(B28,'[2]Brokers'!$B$8:$W$58,22,0)</f>
        <v>0</v>
      </c>
      <c r="L28" s="22">
        <f>VLOOKUP(B28,'[2]Brokers'!$B$8:$Y$58,24,0)</f>
        <v>609911014.06</v>
      </c>
      <c r="M28" s="22">
        <v>4791293389.370001</v>
      </c>
      <c r="N28" s="26">
        <f>M28/$M$67</f>
        <v>0.005742412892301524</v>
      </c>
      <c r="Q28" s="19"/>
    </row>
    <row r="29" spans="1:17" ht="15">
      <c r="A29" s="25">
        <f t="shared" si="0"/>
        <v>14</v>
      </c>
      <c r="B29" s="11" t="s">
        <v>25</v>
      </c>
      <c r="C29" s="12" t="s">
        <v>26</v>
      </c>
      <c r="D29" s="13" t="s">
        <v>14</v>
      </c>
      <c r="E29" s="13" t="s">
        <v>14</v>
      </c>
      <c r="F29" s="13" t="s">
        <v>14</v>
      </c>
      <c r="G29" s="37">
        <f>VLOOKUP(B29,'[2]Brokers'!$B$8:$H$58,7,0)</f>
        <v>322982569</v>
      </c>
      <c r="H29" s="37">
        <f>VLOOKUP(B29,'[2]Brokers'!$B$8:$M$58,12,0)</f>
        <v>64317000</v>
      </c>
      <c r="I29" s="15">
        <f>VLOOKUP(B29,'[2]Brokers'!$B$8:$R$58,17,0)</f>
        <v>400205626.98</v>
      </c>
      <c r="J29" s="15">
        <v>0</v>
      </c>
      <c r="K29" s="15">
        <f>VLOOKUP(B29,'[2]Brokers'!$B$8:$W$58,22,0)</f>
        <v>0</v>
      </c>
      <c r="L29" s="22">
        <f>VLOOKUP(B29,'[2]Brokers'!$B$8:$Y$58,24,0)</f>
        <v>787505195.98</v>
      </c>
      <c r="M29" s="22">
        <v>3340550133.03</v>
      </c>
      <c r="N29" s="26">
        <f>M29/$M$67</f>
        <v>0.004003682636895121</v>
      </c>
      <c r="Q29" s="19"/>
    </row>
    <row r="30" spans="1:17" ht="15">
      <c r="A30" s="25">
        <f t="shared" si="0"/>
        <v>15</v>
      </c>
      <c r="B30" s="11" t="s">
        <v>81</v>
      </c>
      <c r="C30" s="12" t="s">
        <v>82</v>
      </c>
      <c r="D30" s="13" t="s">
        <v>14</v>
      </c>
      <c r="E30" s="13" t="s">
        <v>14</v>
      </c>
      <c r="F30" s="13" t="s">
        <v>14</v>
      </c>
      <c r="G30" s="37">
        <f>VLOOKUP(B30,'[2]Brokers'!$B$8:$H$58,7,0)</f>
        <v>846016374</v>
      </c>
      <c r="H30" s="37">
        <f>VLOOKUP(B30,'[2]Brokers'!$B$8:$M$58,12,0)</f>
        <v>77814000</v>
      </c>
      <c r="I30" s="15">
        <f>VLOOKUP(B30,'[2]Brokers'!$B$8:$R$58,17,0)</f>
        <v>518997331.8</v>
      </c>
      <c r="J30" s="15">
        <v>0</v>
      </c>
      <c r="K30" s="15">
        <f>VLOOKUP(B30,'[2]Brokers'!$B$8:$W$58,22,0)</f>
        <v>0</v>
      </c>
      <c r="L30" s="22">
        <f>VLOOKUP(B30,'[2]Brokers'!$B$8:$Y$58,24,0)</f>
        <v>1442827705.8</v>
      </c>
      <c r="M30" s="22">
        <v>2725213865.27</v>
      </c>
      <c r="N30" s="26">
        <f>M30/$M$67</f>
        <v>0.0032661959856027556</v>
      </c>
      <c r="Q30" s="19"/>
    </row>
    <row r="31" spans="1:17" ht="15">
      <c r="A31" s="25">
        <f t="shared" si="0"/>
        <v>16</v>
      </c>
      <c r="B31" s="11" t="s">
        <v>100</v>
      </c>
      <c r="C31" s="12" t="s">
        <v>101</v>
      </c>
      <c r="D31" s="13" t="s">
        <v>14</v>
      </c>
      <c r="E31" s="13" t="s">
        <v>14</v>
      </c>
      <c r="F31" s="13" t="s">
        <v>14</v>
      </c>
      <c r="G31" s="37">
        <f>VLOOKUP(B31,'[2]Brokers'!$B$8:$H$58,7,0)</f>
        <v>153510966</v>
      </c>
      <c r="H31" s="37">
        <f>VLOOKUP(B31,'[2]Brokers'!$B$8:$M$58,12,0)</f>
        <v>4884000</v>
      </c>
      <c r="I31" s="15">
        <f>VLOOKUP(B31,'[2]Brokers'!$B$8:$R$58,17,0)</f>
        <v>139928451.45999998</v>
      </c>
      <c r="J31" s="15">
        <v>0</v>
      </c>
      <c r="K31" s="15">
        <f>VLOOKUP(B31,'[2]Brokers'!$B$8:$W$58,22,0)</f>
        <v>42314700</v>
      </c>
      <c r="L31" s="22">
        <f>VLOOKUP(B31,'[2]Brokers'!$B$8:$Y$58,24,0)</f>
        <v>340638117.46</v>
      </c>
      <c r="M31" s="22">
        <v>1928971009.8600004</v>
      </c>
      <c r="N31" s="26">
        <f>M31/$M$67</f>
        <v>0.002311890985526237</v>
      </c>
      <c r="Q31" s="19"/>
    </row>
    <row r="32" spans="1:17" ht="15">
      <c r="A32" s="25">
        <f t="shared" si="0"/>
        <v>17</v>
      </c>
      <c r="B32" s="11" t="s">
        <v>75</v>
      </c>
      <c r="C32" s="12" t="s">
        <v>76</v>
      </c>
      <c r="D32" s="13" t="s">
        <v>14</v>
      </c>
      <c r="E32" s="14"/>
      <c r="F32" s="14"/>
      <c r="G32" s="37">
        <f>VLOOKUP(B32,'[2]Brokers'!$B$8:$H$58,7,0)</f>
        <v>41471955</v>
      </c>
      <c r="H32" s="37">
        <f>VLOOKUP(B32,'[2]Brokers'!$B$8:$M$58,12,0)</f>
        <v>1006962000</v>
      </c>
      <c r="I32" s="15">
        <f>VLOOKUP(B32,'[2]Brokers'!$B$8:$R$58,17,0)</f>
        <v>23899057.42</v>
      </c>
      <c r="J32" s="15">
        <v>0</v>
      </c>
      <c r="K32" s="15">
        <f>VLOOKUP(B32,'[2]Brokers'!$B$8:$W$58,22,0)</f>
        <v>4079000</v>
      </c>
      <c r="L32" s="22">
        <f>VLOOKUP(B32,'[2]Brokers'!$B$8:$Y$58,24,0)</f>
        <v>1076412012.42</v>
      </c>
      <c r="M32" s="22">
        <v>1315833294.56</v>
      </c>
      <c r="N32" s="26">
        <f>M32/$M$67</f>
        <v>0.0015770393212748899</v>
      </c>
      <c r="Q32" s="19"/>
    </row>
    <row r="33" spans="1:17" ht="15">
      <c r="A33" s="25">
        <f t="shared" si="0"/>
        <v>18</v>
      </c>
      <c r="B33" s="11" t="s">
        <v>108</v>
      </c>
      <c r="C33" s="12" t="s">
        <v>107</v>
      </c>
      <c r="D33" s="13" t="s">
        <v>14</v>
      </c>
      <c r="E33" s="14"/>
      <c r="F33" s="14"/>
      <c r="G33" s="37">
        <f>VLOOKUP(B33,'[2]Brokers'!$B$8:$H$58,7,0)</f>
        <v>206526404</v>
      </c>
      <c r="H33" s="37">
        <f>VLOOKUP(B33,'[2]Brokers'!$B$8:$M$58,12,0)</f>
        <v>41448000</v>
      </c>
      <c r="I33" s="15">
        <f>VLOOKUP(B33,'[2]Brokers'!$B$8:$R$58,17,0)</f>
        <v>233108866.19</v>
      </c>
      <c r="J33" s="15">
        <v>0</v>
      </c>
      <c r="K33" s="15">
        <f>VLOOKUP(B33,'[2]Brokers'!$B$8:$W$58,22,0)</f>
        <v>200000</v>
      </c>
      <c r="L33" s="22">
        <f>VLOOKUP(B33,'[2]Brokers'!$B$8:$Y$58,24,0)</f>
        <v>481283270.19</v>
      </c>
      <c r="M33" s="22">
        <v>1223764128.8600001</v>
      </c>
      <c r="N33" s="26">
        <f>M33/$M$67</f>
        <v>0.00146669350833175</v>
      </c>
      <c r="Q33" s="19"/>
    </row>
    <row r="34" spans="1:17" ht="15">
      <c r="A34" s="25">
        <f t="shared" si="0"/>
        <v>19</v>
      </c>
      <c r="B34" s="11" t="s">
        <v>29</v>
      </c>
      <c r="C34" s="12" t="s">
        <v>30</v>
      </c>
      <c r="D34" s="13" t="s">
        <v>14</v>
      </c>
      <c r="E34" s="14"/>
      <c r="F34" s="14"/>
      <c r="G34" s="37">
        <f>VLOOKUP(B34,'[2]Brokers'!$B$8:$H$58,7,0)</f>
        <v>67738006</v>
      </c>
      <c r="H34" s="37">
        <f>VLOOKUP(B34,'[2]Brokers'!$B$8:$M$58,12,0)</f>
        <v>2211000</v>
      </c>
      <c r="I34" s="15">
        <f>VLOOKUP(B34,'[2]Brokers'!$B$8:$R$58,17,0)</f>
        <v>239023842.69</v>
      </c>
      <c r="J34" s="15">
        <v>0</v>
      </c>
      <c r="K34" s="15">
        <f>VLOOKUP(B34,'[2]Brokers'!$B$8:$W$58,22,0)</f>
        <v>0</v>
      </c>
      <c r="L34" s="22">
        <f>VLOOKUP(B34,'[2]Brokers'!$B$8:$Y$58,24,0)</f>
        <v>308972848.69</v>
      </c>
      <c r="M34" s="22">
        <v>660738822.71</v>
      </c>
      <c r="N34" s="26">
        <f>M34/$M$67</f>
        <v>0.0007919020660250015</v>
      </c>
      <c r="Q34" s="19"/>
    </row>
    <row r="35" spans="1:17" ht="15">
      <c r="A35" s="25">
        <f t="shared" si="0"/>
        <v>20</v>
      </c>
      <c r="B35" s="11" t="s">
        <v>88</v>
      </c>
      <c r="C35" s="12" t="s">
        <v>89</v>
      </c>
      <c r="D35" s="13" t="s">
        <v>14</v>
      </c>
      <c r="E35" s="14"/>
      <c r="F35" s="14"/>
      <c r="G35" s="37">
        <f>VLOOKUP(B35,'[2]Brokers'!$B$8:$H$58,7,0)</f>
        <v>97457416</v>
      </c>
      <c r="H35" s="37">
        <f>VLOOKUP(B35,'[2]Brokers'!$B$8:$M$58,12,0)</f>
        <v>0</v>
      </c>
      <c r="I35" s="15">
        <f>VLOOKUP(B35,'[2]Brokers'!$B$8:$R$58,17,0)</f>
        <v>437188525.16</v>
      </c>
      <c r="J35" s="15">
        <v>0</v>
      </c>
      <c r="K35" s="15">
        <f>VLOOKUP(B35,'[2]Brokers'!$B$8:$W$58,22,0)</f>
        <v>0</v>
      </c>
      <c r="L35" s="22">
        <f>VLOOKUP(B35,'[2]Brokers'!$B$8:$Y$58,24,0)</f>
        <v>534645941.16</v>
      </c>
      <c r="M35" s="22">
        <v>615019304.75</v>
      </c>
      <c r="N35" s="26">
        <f>M35/$M$67</f>
        <v>0.0007371067679650268</v>
      </c>
      <c r="Q35" s="19"/>
    </row>
    <row r="36" spans="1:17" ht="15">
      <c r="A36" s="25">
        <f t="shared" si="0"/>
        <v>21</v>
      </c>
      <c r="B36" s="11" t="s">
        <v>38</v>
      </c>
      <c r="C36" s="12" t="s">
        <v>39</v>
      </c>
      <c r="D36" s="13" t="s">
        <v>14</v>
      </c>
      <c r="E36" s="13" t="s">
        <v>14</v>
      </c>
      <c r="F36" s="14"/>
      <c r="G36" s="37">
        <f>VLOOKUP(B36,'[2]Brokers'!$B$8:$H$58,7,0)</f>
        <v>15815828</v>
      </c>
      <c r="H36" s="37">
        <f>VLOOKUP(B36,'[2]Brokers'!$B$8:$M$58,12,0)</f>
        <v>0</v>
      </c>
      <c r="I36" s="15">
        <f>VLOOKUP(B36,'[2]Brokers'!$B$8:$R$58,17,0)</f>
        <v>37062326.080000006</v>
      </c>
      <c r="J36" s="15">
        <v>0</v>
      </c>
      <c r="K36" s="15">
        <f>VLOOKUP(B36,'[2]Brokers'!$B$8:$W$58,22,0)</f>
        <v>0</v>
      </c>
      <c r="L36" s="22">
        <f>VLOOKUP(B36,'[2]Brokers'!$B$8:$Y$58,24,0)</f>
        <v>52878154.080000006</v>
      </c>
      <c r="M36" s="22">
        <v>527698795.93</v>
      </c>
      <c r="N36" s="26">
        <f>M36/$M$67</f>
        <v>0.0006324522676326585</v>
      </c>
      <c r="Q36" s="19"/>
    </row>
    <row r="37" spans="1:17" ht="15">
      <c r="A37" s="25">
        <f t="shared" si="0"/>
        <v>22</v>
      </c>
      <c r="B37" s="11" t="s">
        <v>32</v>
      </c>
      <c r="C37" s="12" t="s">
        <v>33</v>
      </c>
      <c r="D37" s="13" t="s">
        <v>14</v>
      </c>
      <c r="E37" s="14"/>
      <c r="F37" s="14"/>
      <c r="G37" s="37">
        <f>VLOOKUP(B37,'[2]Brokers'!$B$8:$H$58,7,0)</f>
        <v>82249594</v>
      </c>
      <c r="H37" s="37">
        <f>VLOOKUP(B37,'[2]Brokers'!$B$8:$M$58,12,0)</f>
        <v>8613000</v>
      </c>
      <c r="I37" s="15">
        <f>VLOOKUP(B37,'[2]Brokers'!$B$8:$R$58,17,0)</f>
        <v>83308116.97</v>
      </c>
      <c r="J37" s="15">
        <v>0</v>
      </c>
      <c r="K37" s="15">
        <f>VLOOKUP(B37,'[2]Brokers'!$B$8:$W$58,22,0)</f>
        <v>0</v>
      </c>
      <c r="L37" s="22">
        <f>VLOOKUP(B37,'[2]Brokers'!$B$8:$Y$58,24,0)</f>
        <v>174170710.97</v>
      </c>
      <c r="M37" s="22">
        <v>351032875.31</v>
      </c>
      <c r="N37" s="26">
        <f>M37/$M$67</f>
        <v>0.0004207164005598222</v>
      </c>
      <c r="Q37" s="19"/>
    </row>
    <row r="38" spans="1:17" ht="15">
      <c r="A38" s="25">
        <f t="shared" si="0"/>
        <v>23</v>
      </c>
      <c r="B38" s="11" t="s">
        <v>53</v>
      </c>
      <c r="C38" s="12" t="s">
        <v>54</v>
      </c>
      <c r="D38" s="13" t="s">
        <v>14</v>
      </c>
      <c r="E38" s="14"/>
      <c r="F38" s="14"/>
      <c r="G38" s="37">
        <f>VLOOKUP(B38,'[2]Brokers'!$B$8:$H$58,7,0)</f>
        <v>43882881</v>
      </c>
      <c r="H38" s="37">
        <f>VLOOKUP(B38,'[2]Brokers'!$B$8:$M$58,12,0)</f>
        <v>8811000</v>
      </c>
      <c r="I38" s="15">
        <f>VLOOKUP(B38,'[2]Brokers'!$B$8:$R$58,17,0)</f>
        <v>36686805.58</v>
      </c>
      <c r="J38" s="15">
        <v>0</v>
      </c>
      <c r="K38" s="15">
        <f>VLOOKUP(B38,'[2]Brokers'!$B$8:$W$58,22,0)</f>
        <v>0</v>
      </c>
      <c r="L38" s="22">
        <f>VLOOKUP(B38,'[2]Brokers'!$B$8:$Y$58,24,0)</f>
        <v>89380686.58</v>
      </c>
      <c r="M38" s="22">
        <v>300172181.31</v>
      </c>
      <c r="N38" s="26">
        <f>M38/$M$67</f>
        <v>0.00035975935176273203</v>
      </c>
      <c r="Q38" s="19"/>
    </row>
    <row r="39" spans="1:17" ht="15">
      <c r="A39" s="25">
        <f t="shared" si="0"/>
        <v>24</v>
      </c>
      <c r="B39" s="11" t="s">
        <v>41</v>
      </c>
      <c r="C39" s="12" t="s">
        <v>42</v>
      </c>
      <c r="D39" s="13" t="s">
        <v>14</v>
      </c>
      <c r="E39" s="14"/>
      <c r="F39" s="14"/>
      <c r="G39" s="37">
        <f>VLOOKUP(B39,'[2]Brokers'!$B$8:$H$58,7,0)</f>
        <v>68883052</v>
      </c>
      <c r="H39" s="37">
        <f>VLOOKUP(B39,'[2]Brokers'!$B$8:$M$58,12,0)</f>
        <v>18909000</v>
      </c>
      <c r="I39" s="15">
        <f>VLOOKUP(B39,'[2]Brokers'!$B$8:$R$58,17,0)</f>
        <v>43466094.66</v>
      </c>
      <c r="J39" s="15">
        <v>0</v>
      </c>
      <c r="K39" s="15">
        <f>VLOOKUP(B39,'[2]Brokers'!$B$8:$W$58,22,0)</f>
        <v>0</v>
      </c>
      <c r="L39" s="22">
        <f>VLOOKUP(B39,'[2]Brokers'!$B$8:$Y$58,24,0)</f>
        <v>131258146.66</v>
      </c>
      <c r="M39" s="22">
        <v>239426974.35</v>
      </c>
      <c r="N39" s="26">
        <f>M39/$M$67</f>
        <v>0.00028695561564285005</v>
      </c>
      <c r="O39" s="1"/>
      <c r="Q39" s="19"/>
    </row>
    <row r="40" spans="1:17" ht="15">
      <c r="A40" s="25">
        <f t="shared" si="0"/>
        <v>25</v>
      </c>
      <c r="B40" s="11" t="s">
        <v>59</v>
      </c>
      <c r="C40" s="12" t="s">
        <v>60</v>
      </c>
      <c r="D40" s="13" t="s">
        <v>14</v>
      </c>
      <c r="E40" s="14"/>
      <c r="F40" s="14"/>
      <c r="G40" s="37">
        <f>VLOOKUP(B40,'[2]Brokers'!$B$8:$H$58,7,0)</f>
        <v>45535238</v>
      </c>
      <c r="H40" s="37">
        <f>VLOOKUP(B40,'[2]Brokers'!$B$8:$M$58,12,0)</f>
        <v>9207000</v>
      </c>
      <c r="I40" s="15">
        <f>VLOOKUP(B40,'[2]Brokers'!$B$8:$R$58,17,0)</f>
        <v>20897090</v>
      </c>
      <c r="J40" s="15">
        <v>0</v>
      </c>
      <c r="K40" s="15">
        <f>VLOOKUP(B40,'[2]Brokers'!$B$8:$W$58,22,0)</f>
        <v>0</v>
      </c>
      <c r="L40" s="22">
        <f>VLOOKUP(B40,'[2]Brokers'!$B$8:$Y$58,24,0)</f>
        <v>75639328</v>
      </c>
      <c r="M40" s="22">
        <v>225148896.65</v>
      </c>
      <c r="N40" s="26">
        <f>M40/$M$67</f>
        <v>0.00026984319717904487</v>
      </c>
      <c r="Q40" s="19"/>
    </row>
    <row r="41" spans="1:17" ht="15">
      <c r="A41" s="25">
        <f t="shared" si="0"/>
        <v>26</v>
      </c>
      <c r="B41" s="11" t="s">
        <v>43</v>
      </c>
      <c r="C41" s="12" t="s">
        <v>44</v>
      </c>
      <c r="D41" s="13" t="s">
        <v>14</v>
      </c>
      <c r="E41" s="14"/>
      <c r="F41" s="14"/>
      <c r="G41" s="37">
        <f>VLOOKUP(B41,'[2]Brokers'!$B$8:$H$58,7,0)</f>
        <v>31085985</v>
      </c>
      <c r="H41" s="37">
        <f>VLOOKUP(B41,'[2]Brokers'!$B$8:$M$58,12,0)</f>
        <v>6105000</v>
      </c>
      <c r="I41" s="15">
        <f>VLOOKUP(B41,'[2]Brokers'!$B$8:$R$58,17,0)</f>
        <v>19611391</v>
      </c>
      <c r="J41" s="15">
        <v>0</v>
      </c>
      <c r="K41" s="15">
        <f>VLOOKUP(B41,'[2]Brokers'!$B$8:$W$58,22,0)</f>
        <v>0</v>
      </c>
      <c r="L41" s="22">
        <f>VLOOKUP(B41,'[2]Brokers'!$B$8:$Y$58,24,0)</f>
        <v>56802376</v>
      </c>
      <c r="M41" s="22">
        <v>224547972.42000002</v>
      </c>
      <c r="N41" s="26">
        <f>M41/$M$67</f>
        <v>0.0002691229834986837</v>
      </c>
      <c r="Q41" s="19"/>
    </row>
    <row r="42" spans="1:17" ht="15">
      <c r="A42" s="25">
        <v>27</v>
      </c>
      <c r="B42" s="11" t="s">
        <v>84</v>
      </c>
      <c r="C42" s="12" t="s">
        <v>85</v>
      </c>
      <c r="D42" s="13" t="s">
        <v>14</v>
      </c>
      <c r="E42" s="13" t="s">
        <v>14</v>
      </c>
      <c r="F42" s="13" t="s">
        <v>14</v>
      </c>
      <c r="G42" s="37">
        <f>VLOOKUP(B42,'[2]Brokers'!$B$8:$H$58,7,0)</f>
        <v>52745</v>
      </c>
      <c r="H42" s="37">
        <f>VLOOKUP(B42,'[2]Brokers'!$B$8:$M$58,12,0)</f>
        <v>0</v>
      </c>
      <c r="I42" s="15">
        <f>VLOOKUP(B42,'[2]Brokers'!$B$8:$R$58,17,0)</f>
        <v>10734000</v>
      </c>
      <c r="J42" s="15">
        <v>0</v>
      </c>
      <c r="K42" s="15">
        <f>VLOOKUP(B42,'[2]Brokers'!$B$8:$W$58,22,0)</f>
        <v>0</v>
      </c>
      <c r="L42" s="22">
        <f>VLOOKUP(B42,'[2]Brokers'!$B$8:$Y$58,24,0)</f>
        <v>10786745</v>
      </c>
      <c r="M42" s="22">
        <v>219133295.05</v>
      </c>
      <c r="N42" s="26">
        <f>M42/$M$67</f>
        <v>0.0002626334386909862</v>
      </c>
      <c r="Q42" s="19"/>
    </row>
    <row r="43" spans="1:17" ht="15">
      <c r="A43" s="25">
        <f t="shared" si="0"/>
        <v>28</v>
      </c>
      <c r="B43" s="11" t="s">
        <v>79</v>
      </c>
      <c r="C43" s="12" t="s">
        <v>80</v>
      </c>
      <c r="D43" s="13" t="s">
        <v>14</v>
      </c>
      <c r="E43" s="14"/>
      <c r="F43" s="14"/>
      <c r="G43" s="37">
        <f>VLOOKUP(B43,'[2]Brokers'!$B$8:$H$58,7,0)</f>
        <v>4600323</v>
      </c>
      <c r="H43" s="37">
        <f>VLOOKUP(B43,'[2]Brokers'!$B$8:$M$58,12,0)</f>
        <v>0</v>
      </c>
      <c r="I43" s="15">
        <f>VLOOKUP(B43,'[2]Brokers'!$B$8:$R$58,17,0)</f>
        <v>4599720</v>
      </c>
      <c r="J43" s="15">
        <v>0</v>
      </c>
      <c r="K43" s="15">
        <f>VLOOKUP(B43,'[2]Brokers'!$B$8:$W$58,22,0)</f>
        <v>0</v>
      </c>
      <c r="L43" s="22">
        <f>VLOOKUP(B43,'[2]Brokers'!$B$8:$Y$58,24,0)</f>
        <v>9200043</v>
      </c>
      <c r="M43" s="22">
        <v>207441579.9</v>
      </c>
      <c r="N43" s="26">
        <f>M43/$M$67</f>
        <v>0.0002486208015272026</v>
      </c>
      <c r="Q43" s="19"/>
    </row>
    <row r="44" spans="1:17" ht="15">
      <c r="A44" s="25">
        <f t="shared" si="0"/>
        <v>29</v>
      </c>
      <c r="B44" s="11" t="s">
        <v>49</v>
      </c>
      <c r="C44" s="12" t="s">
        <v>50</v>
      </c>
      <c r="D44" s="13" t="s">
        <v>14</v>
      </c>
      <c r="E44" s="14"/>
      <c r="F44" s="14"/>
      <c r="G44" s="37">
        <f>VLOOKUP(B44,'[2]Brokers'!$B$8:$H$58,7,0)</f>
        <v>39969202</v>
      </c>
      <c r="H44" s="37">
        <f>VLOOKUP(B44,'[2]Brokers'!$B$8:$M$58,12,0)</f>
        <v>18876000</v>
      </c>
      <c r="I44" s="15">
        <f>VLOOKUP(B44,'[2]Brokers'!$B$8:$R$58,17,0)</f>
        <v>60611232</v>
      </c>
      <c r="J44" s="15">
        <v>0</v>
      </c>
      <c r="K44" s="15">
        <f>VLOOKUP(B44,'[2]Brokers'!$B$8:$W$58,22,0)</f>
        <v>0</v>
      </c>
      <c r="L44" s="22">
        <f>VLOOKUP(B44,'[2]Brokers'!$B$8:$Y$58,24,0)</f>
        <v>119456434</v>
      </c>
      <c r="M44" s="22">
        <v>190408708.86</v>
      </c>
      <c r="N44" s="26">
        <f>M44/$M$67</f>
        <v>0.00022820673578244843</v>
      </c>
      <c r="Q44" s="19"/>
    </row>
    <row r="45" spans="1:17" ht="15">
      <c r="A45" s="25">
        <f t="shared" si="0"/>
        <v>30</v>
      </c>
      <c r="B45" s="11" t="s">
        <v>63</v>
      </c>
      <c r="C45" s="12" t="s">
        <v>64</v>
      </c>
      <c r="D45" s="13" t="s">
        <v>14</v>
      </c>
      <c r="E45" s="14"/>
      <c r="F45" s="14"/>
      <c r="G45" s="37">
        <f>VLOOKUP(B45,'[2]Brokers'!$B$8:$H$58,7,0)</f>
        <v>46216128</v>
      </c>
      <c r="H45" s="37">
        <f>VLOOKUP(B45,'[2]Brokers'!$B$8:$M$58,12,0)</f>
        <v>1419000</v>
      </c>
      <c r="I45" s="15">
        <f>VLOOKUP(B45,'[2]Brokers'!$B$8:$R$58,17,0)</f>
        <v>17136471.67</v>
      </c>
      <c r="J45" s="15">
        <v>0</v>
      </c>
      <c r="K45" s="15">
        <f>VLOOKUP(B45,'[2]Brokers'!$B$8:$W$58,22,0)</f>
        <v>0</v>
      </c>
      <c r="L45" s="22">
        <f>VLOOKUP(B45,'[2]Brokers'!$B$8:$Y$58,24,0)</f>
        <v>64771599.67</v>
      </c>
      <c r="M45" s="22">
        <v>188926961.33999997</v>
      </c>
      <c r="N45" s="26">
        <f>M45/$M$67</f>
        <v>0.00022643084660795918</v>
      </c>
      <c r="Q45" s="19"/>
    </row>
    <row r="46" spans="1:17" ht="15">
      <c r="A46" s="25">
        <f t="shared" si="0"/>
        <v>31</v>
      </c>
      <c r="B46" s="11" t="s">
        <v>40</v>
      </c>
      <c r="C46" s="12" t="s">
        <v>115</v>
      </c>
      <c r="D46" s="13" t="s">
        <v>14</v>
      </c>
      <c r="E46" s="14"/>
      <c r="F46" s="14"/>
      <c r="G46" s="37">
        <f>VLOOKUP(B46,'[2]Brokers'!$B$8:$H$58,7,0)</f>
        <v>37479638</v>
      </c>
      <c r="H46" s="37">
        <f>VLOOKUP(B46,'[2]Brokers'!$B$8:$M$58,12,0)</f>
        <v>231000</v>
      </c>
      <c r="I46" s="15">
        <f>VLOOKUP(B46,'[2]Brokers'!$B$8:$R$58,17,0)</f>
        <v>2915839</v>
      </c>
      <c r="J46" s="15">
        <v>0</v>
      </c>
      <c r="K46" s="15">
        <f>VLOOKUP(B46,'[2]Brokers'!$B$8:$W$58,22,0)</f>
        <v>0</v>
      </c>
      <c r="L46" s="22">
        <f>VLOOKUP(B46,'[2]Brokers'!$B$8:$Y$58,24,0)</f>
        <v>40626477</v>
      </c>
      <c r="M46" s="22">
        <v>179122939.13</v>
      </c>
      <c r="N46" s="26">
        <f>M46/$M$67</f>
        <v>0.00021468062825146712</v>
      </c>
      <c r="Q46" s="19"/>
    </row>
    <row r="47" spans="1:17" ht="15">
      <c r="A47" s="25">
        <f t="shared" si="0"/>
        <v>32</v>
      </c>
      <c r="B47" s="11" t="s">
        <v>51</v>
      </c>
      <c r="C47" s="12" t="s">
        <v>52</v>
      </c>
      <c r="D47" s="13" t="s">
        <v>14</v>
      </c>
      <c r="E47" s="14"/>
      <c r="F47" s="13" t="s">
        <v>14</v>
      </c>
      <c r="G47" s="37">
        <f>VLOOKUP(B47,'[2]Brokers'!$B$8:$H$58,7,0)</f>
        <v>33034673</v>
      </c>
      <c r="H47" s="37">
        <f>VLOOKUP(B47,'[2]Brokers'!$B$8:$M$58,12,0)</f>
        <v>11352000</v>
      </c>
      <c r="I47" s="15">
        <f>VLOOKUP(B47,'[2]Brokers'!$B$8:$R$58,17,0)</f>
        <v>69033994.69</v>
      </c>
      <c r="J47" s="15">
        <v>0</v>
      </c>
      <c r="K47" s="15">
        <f>VLOOKUP(B47,'[2]Brokers'!$B$8:$W$58,22,0)</f>
        <v>0</v>
      </c>
      <c r="L47" s="22">
        <f>VLOOKUP(B47,'[2]Brokers'!$B$8:$Y$58,24,0)</f>
        <v>113420667.69</v>
      </c>
      <c r="M47" s="22">
        <v>157188116.19</v>
      </c>
      <c r="N47" s="26">
        <f>M47/$M$67</f>
        <v>0.00018839152428624966</v>
      </c>
      <c r="Q47" s="19"/>
    </row>
    <row r="48" spans="1:17" ht="15">
      <c r="A48" s="25">
        <f t="shared" si="0"/>
        <v>33</v>
      </c>
      <c r="B48" s="11" t="s">
        <v>17</v>
      </c>
      <c r="C48" s="12" t="s">
        <v>18</v>
      </c>
      <c r="D48" s="13" t="s">
        <v>14</v>
      </c>
      <c r="E48" s="13" t="s">
        <v>14</v>
      </c>
      <c r="F48" s="13" t="s">
        <v>14</v>
      </c>
      <c r="G48" s="37">
        <f>VLOOKUP(B48,'[2]Brokers'!$B$8:$H$58,7,0)</f>
        <v>14604611</v>
      </c>
      <c r="H48" s="37">
        <f>VLOOKUP(B48,'[2]Brokers'!$B$8:$M$58,12,0)</f>
        <v>1023000</v>
      </c>
      <c r="I48" s="15">
        <f>VLOOKUP(B48,'[2]Brokers'!$B$8:$R$58,17,0)</f>
        <v>3828652.7399999998</v>
      </c>
      <c r="J48" s="15">
        <v>0</v>
      </c>
      <c r="K48" s="15">
        <f>VLOOKUP(B48,'[2]Brokers'!$B$8:$W$58,22,0)</f>
        <v>0</v>
      </c>
      <c r="L48" s="22">
        <f>VLOOKUP(B48,'[2]Brokers'!$B$8:$Y$58,24,0)</f>
        <v>19456263.740000002</v>
      </c>
      <c r="M48" s="22">
        <v>157002263.32</v>
      </c>
      <c r="N48" s="26">
        <f>M48/$M$67</f>
        <v>0.00018816877776875877</v>
      </c>
      <c r="Q48" s="19"/>
    </row>
    <row r="49" spans="1:17" ht="15">
      <c r="A49" s="25">
        <f t="shared" si="0"/>
        <v>34</v>
      </c>
      <c r="B49" s="11" t="s">
        <v>65</v>
      </c>
      <c r="C49" s="12" t="s">
        <v>66</v>
      </c>
      <c r="D49" s="13" t="s">
        <v>14</v>
      </c>
      <c r="E49" s="14"/>
      <c r="F49" s="14"/>
      <c r="G49" s="37">
        <f>VLOOKUP(B49,'[2]Brokers'!$B$8:$H$58,7,0)</f>
        <v>30176853</v>
      </c>
      <c r="H49" s="37">
        <f>VLOOKUP(B49,'[2]Brokers'!$B$8:$M$58,12,0)</f>
        <v>5907000</v>
      </c>
      <c r="I49" s="15">
        <f>VLOOKUP(B49,'[2]Brokers'!$B$8:$R$58,17,0)</f>
        <v>20115760.380000003</v>
      </c>
      <c r="J49" s="15">
        <v>0</v>
      </c>
      <c r="K49" s="15">
        <f>VLOOKUP(B49,'[2]Brokers'!$B$8:$W$58,22,0)</f>
        <v>0</v>
      </c>
      <c r="L49" s="22">
        <f>VLOOKUP(B49,'[2]Brokers'!$B$8:$Y$58,24,0)</f>
        <v>56199613.38</v>
      </c>
      <c r="M49" s="22">
        <v>142673244.4</v>
      </c>
      <c r="N49" s="26">
        <f>M49/$M$67</f>
        <v>0.00017099530574494275</v>
      </c>
      <c r="Q49" s="19"/>
    </row>
    <row r="50" spans="1:17" ht="15">
      <c r="A50" s="25">
        <f t="shared" si="0"/>
        <v>35</v>
      </c>
      <c r="B50" s="11" t="s">
        <v>86</v>
      </c>
      <c r="C50" s="12" t="s">
        <v>87</v>
      </c>
      <c r="D50" s="13" t="s">
        <v>14</v>
      </c>
      <c r="E50" s="14"/>
      <c r="F50" s="14"/>
      <c r="G50" s="37">
        <f>VLOOKUP(B50,'[2]Brokers'!$B$8:$H$58,7,0)</f>
        <v>33434576</v>
      </c>
      <c r="H50" s="37">
        <f>VLOOKUP(B50,'[2]Brokers'!$B$8:$M$58,12,0)</f>
        <v>2376000</v>
      </c>
      <c r="I50" s="15">
        <f>VLOOKUP(B50,'[2]Brokers'!$B$8:$R$58,17,0)</f>
        <v>21026160</v>
      </c>
      <c r="J50" s="15">
        <v>0</v>
      </c>
      <c r="K50" s="15">
        <f>VLOOKUP(B50,'[2]Brokers'!$B$8:$W$58,22,0)</f>
        <v>0</v>
      </c>
      <c r="L50" s="22">
        <f>VLOOKUP(B50,'[2]Brokers'!$B$8:$Y$58,24,0)</f>
        <v>56836736</v>
      </c>
      <c r="M50" s="22">
        <v>105565216</v>
      </c>
      <c r="N50" s="26">
        <f>M50/$M$67</f>
        <v>0.0001265209637718936</v>
      </c>
      <c r="Q50" s="19"/>
    </row>
    <row r="51" spans="1:17" ht="15">
      <c r="A51" s="25">
        <f t="shared" si="0"/>
        <v>36</v>
      </c>
      <c r="B51" s="11" t="s">
        <v>47</v>
      </c>
      <c r="C51" s="12" t="s">
        <v>48</v>
      </c>
      <c r="D51" s="13" t="s">
        <v>14</v>
      </c>
      <c r="E51" s="14"/>
      <c r="F51" s="14"/>
      <c r="G51" s="37">
        <f>VLOOKUP(B51,'[2]Brokers'!$B$8:$H$58,7,0)</f>
        <v>20559042</v>
      </c>
      <c r="H51" s="37">
        <f>VLOOKUP(B51,'[2]Brokers'!$B$8:$M$58,12,0)</f>
        <v>1716000</v>
      </c>
      <c r="I51" s="15">
        <f>VLOOKUP(B51,'[2]Brokers'!$B$8:$R$58,17,0)</f>
        <v>7160878.16</v>
      </c>
      <c r="J51" s="15">
        <v>0</v>
      </c>
      <c r="K51" s="15">
        <f>VLOOKUP(B51,'[2]Brokers'!$B$8:$W$58,22,0)</f>
        <v>0</v>
      </c>
      <c r="L51" s="22">
        <f>VLOOKUP(B51,'[2]Brokers'!$B$8:$Y$58,24,0)</f>
        <v>29435920.16</v>
      </c>
      <c r="M51" s="22">
        <v>78639808.66</v>
      </c>
      <c r="N51" s="26">
        <f>M51/$M$67</f>
        <v>9.425059465137175E-05</v>
      </c>
      <c r="Q51" s="19"/>
    </row>
    <row r="52" spans="1:17" ht="15">
      <c r="A52" s="25">
        <f t="shared" si="0"/>
        <v>37</v>
      </c>
      <c r="B52" s="11" t="s">
        <v>67</v>
      </c>
      <c r="C52" s="12" t="s">
        <v>68</v>
      </c>
      <c r="D52" s="13" t="s">
        <v>14</v>
      </c>
      <c r="E52" s="14"/>
      <c r="F52" s="14"/>
      <c r="G52" s="37">
        <f>VLOOKUP(B52,'[2]Brokers'!$B$8:$H$58,7,0)</f>
        <v>3493637</v>
      </c>
      <c r="H52" s="37">
        <f>VLOOKUP(B52,'[2]Brokers'!$B$8:$M$58,12,0)</f>
        <v>0</v>
      </c>
      <c r="I52" s="15">
        <f>VLOOKUP(B52,'[2]Brokers'!$B$8:$R$58,17,0)</f>
        <v>826976</v>
      </c>
      <c r="J52" s="15">
        <v>0</v>
      </c>
      <c r="K52" s="15">
        <f>VLOOKUP(B52,'[2]Brokers'!$B$8:$W$58,22,0)</f>
        <v>0</v>
      </c>
      <c r="L52" s="22">
        <f>VLOOKUP(B52,'[2]Brokers'!$B$8:$Y$58,24,0)</f>
        <v>4320613</v>
      </c>
      <c r="M52" s="22">
        <v>69671944.7</v>
      </c>
      <c r="N52" s="26">
        <f>M52/$M$67</f>
        <v>8.350252029329503E-05</v>
      </c>
      <c r="Q52" s="19"/>
    </row>
    <row r="53" spans="1:17" ht="15">
      <c r="A53" s="25">
        <f t="shared" si="0"/>
        <v>38</v>
      </c>
      <c r="B53" s="11" t="s">
        <v>110</v>
      </c>
      <c r="C53" s="12" t="s">
        <v>111</v>
      </c>
      <c r="D53" s="13" t="s">
        <v>14</v>
      </c>
      <c r="E53" s="14"/>
      <c r="F53" s="14"/>
      <c r="G53" s="37">
        <f>VLOOKUP(B53,'[2]Brokers'!$B$8:$H$58,7,0)</f>
        <v>0</v>
      </c>
      <c r="H53" s="37">
        <f>VLOOKUP(B53,'[2]Brokers'!$B$8:$M$58,12,0)</f>
        <v>0</v>
      </c>
      <c r="I53" s="15">
        <f>VLOOKUP(B53,'[2]Brokers'!$B$8:$R$58,17,0)</f>
        <v>1817363.38</v>
      </c>
      <c r="J53" s="15"/>
      <c r="K53" s="15">
        <f>VLOOKUP(B53,'[2]Brokers'!$B$8:$W$58,22,0)</f>
        <v>0</v>
      </c>
      <c r="L53" s="22">
        <f>VLOOKUP(B53,'[2]Brokers'!$B$8:$Y$58,24,0)</f>
        <v>1817363.38</v>
      </c>
      <c r="M53" s="22">
        <v>42550578.9</v>
      </c>
      <c r="N53" s="26">
        <f>M53/$M$67</f>
        <v>5.099729300492313E-05</v>
      </c>
      <c r="Q53" s="19"/>
    </row>
    <row r="54" spans="1:17" ht="15">
      <c r="A54" s="25">
        <f t="shared" si="0"/>
        <v>39</v>
      </c>
      <c r="B54" s="11" t="s">
        <v>61</v>
      </c>
      <c r="C54" s="12" t="s">
        <v>62</v>
      </c>
      <c r="D54" s="13" t="s">
        <v>14</v>
      </c>
      <c r="E54" s="14"/>
      <c r="F54" s="14"/>
      <c r="G54" s="37">
        <f>VLOOKUP(B54,'[2]Brokers'!$B$8:$H$58,7,0)</f>
        <v>7482118</v>
      </c>
      <c r="H54" s="37">
        <f>VLOOKUP(B54,'[2]Brokers'!$B$8:$M$58,12,0)</f>
        <v>5016000</v>
      </c>
      <c r="I54" s="15">
        <f>VLOOKUP(B54,'[2]Brokers'!$B$8:$R$58,17,0)</f>
        <v>476800</v>
      </c>
      <c r="J54" s="15">
        <v>0</v>
      </c>
      <c r="K54" s="15">
        <f>VLOOKUP(B54,'[2]Brokers'!$B$8:$W$58,22,0)</f>
        <v>0</v>
      </c>
      <c r="L54" s="22">
        <f>VLOOKUP(B54,'[2]Brokers'!$B$8:$Y$58,24,0)</f>
        <v>12974918</v>
      </c>
      <c r="M54" s="22">
        <v>41159500.76</v>
      </c>
      <c r="N54" s="26">
        <f>M54/$M$67</f>
        <v>4.933007198626095E-05</v>
      </c>
      <c r="Q54" s="19"/>
    </row>
    <row r="55" spans="1:17" s="17" customFormat="1" ht="15">
      <c r="A55" s="25">
        <f t="shared" si="0"/>
        <v>40</v>
      </c>
      <c r="B55" s="11" t="s">
        <v>98</v>
      </c>
      <c r="C55" s="12" t="s">
        <v>99</v>
      </c>
      <c r="D55" s="13" t="s">
        <v>14</v>
      </c>
      <c r="E55" s="14"/>
      <c r="F55" s="14"/>
      <c r="G55" s="37">
        <f>VLOOKUP(B55,'[2]Brokers'!$B$8:$H$58,7,0)</f>
        <v>4283853</v>
      </c>
      <c r="H55" s="37">
        <f>VLOOKUP(B55,'[2]Brokers'!$B$8:$M$58,12,0)</f>
        <v>330000</v>
      </c>
      <c r="I55" s="15">
        <f>VLOOKUP(B55,'[2]Brokers'!$B$8:$R$58,17,0)</f>
        <v>1874074.4900000002</v>
      </c>
      <c r="J55" s="15">
        <v>0</v>
      </c>
      <c r="K55" s="15">
        <f>VLOOKUP(B55,'[2]Brokers'!$B$8:$W$58,22,0)</f>
        <v>0</v>
      </c>
      <c r="L55" s="22">
        <f>VLOOKUP(B55,'[2]Brokers'!$B$8:$Y$58,24,0)</f>
        <v>6487927.49</v>
      </c>
      <c r="M55" s="22">
        <v>29153594.83</v>
      </c>
      <c r="N55" s="26">
        <f>M55/$M$67</f>
        <v>3.494087404043103E-05</v>
      </c>
      <c r="O55" s="16"/>
      <c r="Q55" s="19"/>
    </row>
    <row r="56" spans="1:17" ht="15">
      <c r="A56" s="25">
        <f t="shared" si="0"/>
        <v>41</v>
      </c>
      <c r="B56" s="11" t="s">
        <v>69</v>
      </c>
      <c r="C56" s="12" t="s">
        <v>70</v>
      </c>
      <c r="D56" s="13" t="s">
        <v>14</v>
      </c>
      <c r="E56" s="14"/>
      <c r="F56" s="14"/>
      <c r="G56" s="37">
        <f>VLOOKUP(B56,'[2]Brokers'!$B$8:$H$58,7,0)</f>
        <v>6352416</v>
      </c>
      <c r="H56" s="37">
        <f>VLOOKUP(B56,'[2]Brokers'!$B$8:$M$58,12,0)</f>
        <v>1716000</v>
      </c>
      <c r="I56" s="15">
        <f>VLOOKUP(B56,'[2]Brokers'!$B$8:$R$58,17,0)</f>
        <v>7708339</v>
      </c>
      <c r="J56" s="15">
        <v>0</v>
      </c>
      <c r="K56" s="15">
        <f>VLOOKUP(B56,'[2]Brokers'!$B$8:$W$58,22,0)</f>
        <v>0</v>
      </c>
      <c r="L56" s="22">
        <f>VLOOKUP(B56,'[2]Brokers'!$B$8:$Y$58,24,0)</f>
        <v>15776755</v>
      </c>
      <c r="M56" s="22">
        <v>27428138.689999998</v>
      </c>
      <c r="N56" s="26">
        <f>M56/$M$67</f>
        <v>3.2872897655303076E-05</v>
      </c>
      <c r="Q56" s="19"/>
    </row>
    <row r="57" spans="1:17" ht="15">
      <c r="A57" s="25">
        <f t="shared" si="0"/>
        <v>42</v>
      </c>
      <c r="B57" s="11" t="s">
        <v>34</v>
      </c>
      <c r="C57" s="12" t="s">
        <v>35</v>
      </c>
      <c r="D57" s="13" t="s">
        <v>14</v>
      </c>
      <c r="E57" s="13" t="s">
        <v>14</v>
      </c>
      <c r="F57" s="13" t="s">
        <v>14</v>
      </c>
      <c r="G57" s="37">
        <f>VLOOKUP(B57,'[2]Brokers'!$B$8:$H$58,7,0)</f>
        <v>3972178</v>
      </c>
      <c r="H57" s="37">
        <f>VLOOKUP(B57,'[2]Brokers'!$B$8:$M$58,12,0)</f>
        <v>11088000</v>
      </c>
      <c r="I57" s="15">
        <f>VLOOKUP(B57,'[2]Brokers'!$B$8:$R$58,17,0)</f>
        <v>2260955.27</v>
      </c>
      <c r="J57" s="15">
        <v>0</v>
      </c>
      <c r="K57" s="15">
        <f>VLOOKUP(B57,'[2]Brokers'!$B$8:$W$58,22,0)</f>
        <v>0</v>
      </c>
      <c r="L57" s="22">
        <f>VLOOKUP(B57,'[2]Brokers'!$B$8:$Y$58,24,0)</f>
        <v>17321133.27</v>
      </c>
      <c r="M57" s="22">
        <v>27150267.99</v>
      </c>
      <c r="N57" s="26">
        <f>M57/$M$67</f>
        <v>3.253986685121728E-05</v>
      </c>
      <c r="Q57" s="19"/>
    </row>
    <row r="58" spans="1:17" ht="15">
      <c r="A58" s="25">
        <f t="shared" si="0"/>
        <v>43</v>
      </c>
      <c r="B58" s="11" t="s">
        <v>77</v>
      </c>
      <c r="C58" s="12" t="s">
        <v>78</v>
      </c>
      <c r="D58" s="13" t="s">
        <v>14</v>
      </c>
      <c r="E58" s="14"/>
      <c r="F58" s="14"/>
      <c r="G58" s="37">
        <f>VLOOKUP(B58,'[2]Brokers'!$B$8:$H$58,7,0)</f>
        <v>12523581</v>
      </c>
      <c r="H58" s="37">
        <f>VLOOKUP(B58,'[2]Brokers'!$B$8:$M$58,12,0)</f>
        <v>0</v>
      </c>
      <c r="I58" s="15">
        <f>VLOOKUP(B58,'[2]Brokers'!$B$8:$R$58,17,0)</f>
        <v>1887256</v>
      </c>
      <c r="J58" s="15">
        <v>0</v>
      </c>
      <c r="K58" s="15">
        <f>VLOOKUP(B58,'[2]Brokers'!$B$8:$W$58,22,0)</f>
        <v>0</v>
      </c>
      <c r="L58" s="22">
        <f>VLOOKUP(B58,'[2]Brokers'!$B$8:$Y$58,24,0)</f>
        <v>14410837</v>
      </c>
      <c r="M58" s="22">
        <v>20977961.3</v>
      </c>
      <c r="N58" s="26">
        <f>M58/$M$67</f>
        <v>2.5142295750576458E-05</v>
      </c>
      <c r="Q58" s="19"/>
    </row>
    <row r="59" spans="1:17" ht="15">
      <c r="A59" s="25">
        <v>44</v>
      </c>
      <c r="B59" s="11" t="s">
        <v>45</v>
      </c>
      <c r="C59" s="12" t="s">
        <v>46</v>
      </c>
      <c r="D59" s="13" t="s">
        <v>14</v>
      </c>
      <c r="E59" s="14"/>
      <c r="F59" s="14"/>
      <c r="G59" s="37">
        <f>VLOOKUP(B59,'[2]Brokers'!$B$8:$H$58,7,0)</f>
        <v>5354097</v>
      </c>
      <c r="H59" s="37">
        <f>VLOOKUP(B59,'[2]Brokers'!$B$8:$M$58,12,0)</f>
        <v>0</v>
      </c>
      <c r="I59" s="15">
        <f>VLOOKUP(B59,'[2]Brokers'!$B$8:$R$58,17,0)</f>
        <v>360000</v>
      </c>
      <c r="J59" s="15">
        <v>0</v>
      </c>
      <c r="K59" s="15">
        <f>VLOOKUP(B59,'[2]Brokers'!$B$8:$W$58,22,0)</f>
        <v>0</v>
      </c>
      <c r="L59" s="22">
        <f>VLOOKUP(B59,'[2]Brokers'!$B$8:$Y$58,24,0)</f>
        <v>5714097</v>
      </c>
      <c r="M59" s="22">
        <v>15734047</v>
      </c>
      <c r="N59" s="26">
        <f>M59/$M$67</f>
        <v>1.8857412184637326E-05</v>
      </c>
      <c r="Q59" s="19"/>
    </row>
    <row r="60" spans="1:17" ht="15">
      <c r="A60" s="25">
        <v>45</v>
      </c>
      <c r="B60" s="11" t="s">
        <v>109</v>
      </c>
      <c r="C60" s="12" t="s">
        <v>72</v>
      </c>
      <c r="D60" s="13" t="s">
        <v>14</v>
      </c>
      <c r="E60" s="14"/>
      <c r="F60" s="14"/>
      <c r="G60" s="37">
        <f>VLOOKUP(B60,'[2]Brokers'!$B$8:$H$58,7,0)</f>
        <v>0</v>
      </c>
      <c r="H60" s="37">
        <f>VLOOKUP(B60,'[2]Brokers'!$B$8:$M$58,12,0)</f>
        <v>0</v>
      </c>
      <c r="I60" s="15">
        <f>VLOOKUP(B60,'[2]Brokers'!$B$8:$R$58,17,0)</f>
        <v>0</v>
      </c>
      <c r="J60" s="15"/>
      <c r="K60" s="15">
        <f>VLOOKUP(B60,'[2]Brokers'!$B$8:$W$58,22,0)</f>
        <v>0</v>
      </c>
      <c r="L60" s="22">
        <f>VLOOKUP(B60,'[2]Brokers'!$B$8:$Y$58,24,0)</f>
        <v>0</v>
      </c>
      <c r="M60" s="22">
        <v>155800</v>
      </c>
      <c r="N60" s="26">
        <f>M60/$M$67</f>
        <v>1.8672785319419061E-07</v>
      </c>
      <c r="Q60" s="19"/>
    </row>
    <row r="61" spans="1:17" ht="15">
      <c r="A61" s="25">
        <v>46</v>
      </c>
      <c r="B61" s="11" t="s">
        <v>93</v>
      </c>
      <c r="C61" s="12" t="s">
        <v>92</v>
      </c>
      <c r="D61" s="13" t="s">
        <v>14</v>
      </c>
      <c r="E61" s="14"/>
      <c r="F61" s="14"/>
      <c r="G61" s="37">
        <f>VLOOKUP(B61,'[2]Brokers'!$B$8:$H$58,7,0)</f>
        <v>0</v>
      </c>
      <c r="H61" s="37">
        <f>VLOOKUP(B61,'[2]Brokers'!$B$8:$M$58,12,0)</f>
        <v>0</v>
      </c>
      <c r="I61" s="15">
        <f>VLOOKUP(B61,'[2]Brokers'!$B$8:$R$58,17,0)</f>
        <v>0</v>
      </c>
      <c r="J61" s="15">
        <v>0</v>
      </c>
      <c r="K61" s="15">
        <f>VLOOKUP(B61,'[2]Brokers'!$B$8:$W$58,22,0)</f>
        <v>0</v>
      </c>
      <c r="L61" s="22">
        <f>VLOOKUP(B61,'[2]Brokers'!$B$8:$Y$58,24,0)</f>
        <v>0</v>
      </c>
      <c r="M61" s="22">
        <v>0</v>
      </c>
      <c r="N61" s="26">
        <f>M61/$M$67</f>
        <v>0</v>
      </c>
      <c r="Q61" s="19"/>
    </row>
    <row r="62" spans="1:17" ht="15">
      <c r="A62" s="25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37">
        <f>VLOOKUP(B62,'[2]Brokers'!$B$8:$H$58,7,0)</f>
        <v>0</v>
      </c>
      <c r="H62" s="37">
        <f>VLOOKUP(B62,'[2]Brokers'!$B$8:$M$58,12,0)</f>
        <v>0</v>
      </c>
      <c r="I62" s="15">
        <f>VLOOKUP(B62,'[2]Brokers'!$B$8:$R$58,17,0)</f>
        <v>0</v>
      </c>
      <c r="J62" s="15">
        <v>0</v>
      </c>
      <c r="K62" s="15">
        <f>VLOOKUP(B62,'[2]Brokers'!$B$8:$W$58,22,0)</f>
        <v>0</v>
      </c>
      <c r="L62" s="22">
        <f>VLOOKUP(B62,'[2]Brokers'!$B$8:$Y$58,24,0)</f>
        <v>0</v>
      </c>
      <c r="M62" s="22">
        <v>0</v>
      </c>
      <c r="N62" s="26">
        <f>M62/$M$67</f>
        <v>0</v>
      </c>
      <c r="Q62" s="19"/>
    </row>
    <row r="63" spans="1:17" ht="15">
      <c r="A63" s="25">
        <v>48</v>
      </c>
      <c r="B63" s="11" t="s">
        <v>57</v>
      </c>
      <c r="C63" s="12" t="s">
        <v>58</v>
      </c>
      <c r="D63" s="13" t="s">
        <v>14</v>
      </c>
      <c r="E63" s="14"/>
      <c r="F63" s="14"/>
      <c r="G63" s="37">
        <f>VLOOKUP(B63,'[2]Brokers'!$B$8:$H$58,7,0)</f>
        <v>0</v>
      </c>
      <c r="H63" s="37">
        <f>VLOOKUP(B63,'[2]Brokers'!$B$8:$M$58,12,0)</f>
        <v>0</v>
      </c>
      <c r="I63" s="15">
        <f>VLOOKUP(B63,'[2]Brokers'!$B$8:$R$58,17,0)</f>
        <v>0</v>
      </c>
      <c r="J63" s="15">
        <v>0</v>
      </c>
      <c r="K63" s="15">
        <f>VLOOKUP(B63,'[2]Brokers'!$B$8:$W$58,22,0)</f>
        <v>0</v>
      </c>
      <c r="L63" s="22">
        <f>VLOOKUP(B63,'[2]Brokers'!$B$8:$Y$58,24,0)</f>
        <v>0</v>
      </c>
      <c r="M63" s="22">
        <v>0</v>
      </c>
      <c r="N63" s="26">
        <f>M63/$M$67</f>
        <v>0</v>
      </c>
      <c r="Q63" s="19"/>
    </row>
    <row r="64" spans="1:17" ht="15">
      <c r="A64" s="25">
        <v>49</v>
      </c>
      <c r="B64" s="11" t="s">
        <v>95</v>
      </c>
      <c r="C64" s="12" t="s">
        <v>102</v>
      </c>
      <c r="D64" s="13" t="s">
        <v>14</v>
      </c>
      <c r="E64" s="14"/>
      <c r="F64" s="14"/>
      <c r="G64" s="37">
        <f>VLOOKUP(B64,'[2]Brokers'!$B$8:$H$58,7,0)</f>
        <v>0</v>
      </c>
      <c r="H64" s="37">
        <f>VLOOKUP(B64,'[2]Brokers'!$B$8:$M$58,12,0)</f>
        <v>0</v>
      </c>
      <c r="I64" s="15">
        <f>VLOOKUP(B64,'[2]Brokers'!$B$8:$R$58,17,0)</f>
        <v>0</v>
      </c>
      <c r="J64" s="15">
        <v>0</v>
      </c>
      <c r="K64" s="15">
        <f>VLOOKUP(B64,'[2]Brokers'!$B$8:$W$58,22,0)</f>
        <v>0</v>
      </c>
      <c r="L64" s="22">
        <f>VLOOKUP(B64,'[2]Brokers'!$B$8:$Y$58,24,0)</f>
        <v>0</v>
      </c>
      <c r="M64" s="22">
        <v>0</v>
      </c>
      <c r="N64" s="26">
        <f>M64/$M$67</f>
        <v>0</v>
      </c>
      <c r="Q64" s="19"/>
    </row>
    <row r="65" spans="1:17" ht="15">
      <c r="A65" s="25">
        <v>50</v>
      </c>
      <c r="B65" s="11" t="s">
        <v>120</v>
      </c>
      <c r="C65" s="12" t="s">
        <v>119</v>
      </c>
      <c r="D65" s="13" t="s">
        <v>14</v>
      </c>
      <c r="E65" s="13"/>
      <c r="F65" s="14"/>
      <c r="G65" s="37">
        <f>VLOOKUP(B65,'[2]Brokers'!$B$8:$H$58,7,0)</f>
        <v>0</v>
      </c>
      <c r="H65" s="37">
        <f>VLOOKUP(B65,'[2]Brokers'!$B$8:$M$58,12,0)</f>
        <v>0</v>
      </c>
      <c r="I65" s="15">
        <f>VLOOKUP(B65,'[2]Brokers'!$B$8:$R$58,17,0)</f>
        <v>0</v>
      </c>
      <c r="J65" s="15">
        <v>0</v>
      </c>
      <c r="K65" s="15">
        <f>VLOOKUP(B65,'[2]Brokers'!$B$8:$W$58,22,0)</f>
        <v>0</v>
      </c>
      <c r="L65" s="22">
        <f>VLOOKUP(B65,'[2]Brokers'!$B$8:$Y$58,24,0)</f>
        <v>0</v>
      </c>
      <c r="M65" s="22">
        <v>0</v>
      </c>
      <c r="N65" s="26">
        <f>M65/$M$67</f>
        <v>0</v>
      </c>
      <c r="Q65" s="19"/>
    </row>
    <row r="66" spans="1:17" ht="13.5" customHeight="1">
      <c r="A66" s="25">
        <v>51</v>
      </c>
      <c r="B66" s="11" t="s">
        <v>116</v>
      </c>
      <c r="C66" s="12" t="s">
        <v>117</v>
      </c>
      <c r="D66" s="13" t="s">
        <v>14</v>
      </c>
      <c r="E66" s="14"/>
      <c r="F66" s="14"/>
      <c r="G66" s="37">
        <f>VLOOKUP(B66,'[2]Brokers'!$B$8:$H$58,7,0)</f>
        <v>0</v>
      </c>
      <c r="H66" s="37">
        <f>VLOOKUP(B66,'[2]Brokers'!$B$8:$M$58,12,0)</f>
        <v>0</v>
      </c>
      <c r="I66" s="15">
        <f>VLOOKUP(B66,'[2]Brokers'!$B$8:$R$58,17,0)</f>
        <v>0</v>
      </c>
      <c r="J66" s="15"/>
      <c r="K66" s="15">
        <f>VLOOKUP(B66,'[2]Brokers'!$B$8:$W$58,22,0)</f>
        <v>0</v>
      </c>
      <c r="L66" s="22">
        <f>VLOOKUP(B66,'[2]Brokers'!$B$8:$Y$58,24,0)</f>
        <v>0</v>
      </c>
      <c r="M66" s="22">
        <v>0</v>
      </c>
      <c r="N66" s="26">
        <f>M66/$M$67</f>
        <v>0</v>
      </c>
      <c r="Q66" s="19"/>
    </row>
    <row r="67" spans="1:15" ht="16.5" customHeight="1" thickBot="1">
      <c r="A67" s="46" t="s">
        <v>6</v>
      </c>
      <c r="B67" s="47"/>
      <c r="C67" s="48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366759576400</v>
      </c>
      <c r="H67" s="38">
        <v>166983102000</v>
      </c>
      <c r="I67" s="31">
        <v>45839929085.58</v>
      </c>
      <c r="J67" s="28">
        <f>SUM(J16:J66)</f>
        <v>0</v>
      </c>
      <c r="K67" s="31">
        <v>13797166361.4</v>
      </c>
      <c r="L67" s="34">
        <v>593379773846.9799</v>
      </c>
      <c r="M67" s="28">
        <v>834369363407.0398</v>
      </c>
      <c r="N67" s="29">
        <f>SUM(N16:N66)</f>
        <v>1.0000000000000002</v>
      </c>
      <c r="O67" s="18"/>
    </row>
    <row r="68" spans="9:15" ht="15">
      <c r="I68" s="2" t="s">
        <v>114</v>
      </c>
      <c r="L68" s="20"/>
      <c r="N68" s="19"/>
      <c r="O68" s="18"/>
    </row>
    <row r="69" spans="2:15" ht="27.6" customHeight="1">
      <c r="B69" s="40" t="s">
        <v>90</v>
      </c>
      <c r="C69" s="40"/>
      <c r="D69" s="40"/>
      <c r="E69" s="40"/>
      <c r="F69" s="40"/>
      <c r="G69" s="39" t="s">
        <v>114</v>
      </c>
      <c r="H69" s="6"/>
      <c r="J69" s="21"/>
      <c r="K69" s="21"/>
      <c r="L69" s="19"/>
      <c r="O69" s="18"/>
    </row>
    <row r="70" spans="3:15" ht="27.6" customHeight="1">
      <c r="C70" s="41"/>
      <c r="D70" s="41"/>
      <c r="E70" s="41"/>
      <c r="F70" s="41"/>
      <c r="G70" s="36"/>
      <c r="H70" s="36"/>
      <c r="L70" s="19"/>
      <c r="M70" s="19"/>
      <c r="O70" s="18"/>
    </row>
    <row r="71" spans="9:15" ht="15">
      <c r="I71" s="30"/>
      <c r="K71" s="1"/>
      <c r="L71" s="4"/>
      <c r="N71" s="18"/>
      <c r="O71" s="1"/>
    </row>
    <row r="72" spans="13:15" ht="15">
      <c r="M72" s="4"/>
      <c r="O72" s="18"/>
    </row>
    <row r="74" ht="15">
      <c r="M74" s="32"/>
    </row>
    <row r="75" ht="15">
      <c r="M75" s="32"/>
    </row>
    <row r="76" ht="15">
      <c r="M76" s="32">
        <f>VLOOKUP(B16,'[1]Brokers'!$B$7:$H$61,7,0)</f>
        <v>1024725262.35</v>
      </c>
    </row>
    <row r="77" ht="15">
      <c r="M77" s="33"/>
    </row>
    <row r="125" ht="15">
      <c r="L125" s="19"/>
    </row>
  </sheetData>
  <autoFilter ref="A15:O67"/>
  <mergeCells count="16">
    <mergeCell ref="M14:M15"/>
    <mergeCell ref="N14:N15"/>
    <mergeCell ref="D9:K9"/>
    <mergeCell ref="L11:N11"/>
    <mergeCell ref="A12:A15"/>
    <mergeCell ref="B12:B15"/>
    <mergeCell ref="C12:C15"/>
    <mergeCell ref="D12:F14"/>
    <mergeCell ref="M12:N13"/>
    <mergeCell ref="G12:L13"/>
    <mergeCell ref="B69:F69"/>
    <mergeCell ref="C70:F70"/>
    <mergeCell ref="L14:L15"/>
    <mergeCell ref="I14:K14"/>
    <mergeCell ref="A67:C67"/>
    <mergeCell ref="G14:H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</cp:lastModifiedBy>
  <cp:lastPrinted>2023-05-11T08:02:14Z</cp:lastPrinted>
  <dcterms:created xsi:type="dcterms:W3CDTF">2017-06-09T07:51:20Z</dcterms:created>
  <dcterms:modified xsi:type="dcterms:W3CDTF">2023-06-13T09:39:32Z</dcterms:modified>
  <cp:category/>
  <cp:version/>
  <cp:contentType/>
  <cp:contentStatus/>
</cp:coreProperties>
</file>