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120" windowWidth="20490" windowHeight="763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Sheet1!$B$16:$O$69</definedName>
    <definedName name="_xlnm.Print_Area" localSheetId="0">Sheet1!$A$1:$O$72</definedName>
  </definedNames>
  <calcPr calcId="152511"/>
</workbook>
</file>

<file path=xl/calcChain.xml><?xml version="1.0" encoding="utf-8"?>
<calcChain xmlns="http://schemas.openxmlformats.org/spreadsheetml/2006/main">
  <c r="L17" i="1" l="1"/>
  <c r="L19" i="1"/>
  <c r="L18" i="1"/>
  <c r="L20" i="1"/>
  <c r="L21" i="1"/>
  <c r="L22" i="1"/>
  <c r="L23" i="1"/>
  <c r="L24" i="1"/>
  <c r="L25" i="1"/>
  <c r="L28" i="1"/>
  <c r="L26" i="1"/>
  <c r="L27" i="1"/>
  <c r="L30" i="1"/>
  <c r="L29" i="1"/>
  <c r="L31" i="1"/>
  <c r="L32" i="1"/>
  <c r="L33" i="1"/>
  <c r="L35" i="1"/>
  <c r="L37" i="1"/>
  <c r="L36" i="1"/>
  <c r="L34" i="1"/>
  <c r="L38" i="1"/>
  <c r="L40" i="1"/>
  <c r="L39" i="1"/>
  <c r="L41" i="1"/>
  <c r="L42" i="1"/>
  <c r="L43" i="1"/>
  <c r="L44" i="1"/>
  <c r="L46" i="1"/>
  <c r="L48" i="1"/>
  <c r="L49" i="1"/>
  <c r="L47" i="1"/>
  <c r="L51" i="1"/>
  <c r="L50" i="1"/>
  <c r="L52" i="1"/>
  <c r="L45" i="1"/>
  <c r="L53" i="1"/>
  <c r="L54" i="1"/>
  <c r="L55" i="1"/>
  <c r="L56" i="1"/>
  <c r="L59" i="1"/>
  <c r="L58" i="1"/>
  <c r="L61" i="1"/>
  <c r="L57" i="1"/>
  <c r="L60" i="1"/>
  <c r="L62" i="1"/>
  <c r="L63" i="1"/>
  <c r="L64" i="1"/>
  <c r="L65" i="1"/>
  <c r="L66" i="1"/>
  <c r="L67" i="1"/>
  <c r="L68" i="1"/>
  <c r="L69" i="1"/>
  <c r="L16" i="1"/>
  <c r="J17" i="1"/>
  <c r="J19" i="1"/>
  <c r="J18" i="1"/>
  <c r="J20" i="1"/>
  <c r="J21" i="1"/>
  <c r="J22" i="1"/>
  <c r="J23" i="1"/>
  <c r="J24" i="1"/>
  <c r="J25" i="1"/>
  <c r="J28" i="1"/>
  <c r="J26" i="1"/>
  <c r="J27" i="1"/>
  <c r="J30" i="1"/>
  <c r="J29" i="1"/>
  <c r="J31" i="1"/>
  <c r="J32" i="1"/>
  <c r="J33" i="1"/>
  <c r="J35" i="1"/>
  <c r="J37" i="1"/>
  <c r="J36" i="1"/>
  <c r="J34" i="1"/>
  <c r="J38" i="1"/>
  <c r="J40" i="1"/>
  <c r="J39" i="1"/>
  <c r="J41" i="1"/>
  <c r="J42" i="1"/>
  <c r="J43" i="1"/>
  <c r="J44" i="1"/>
  <c r="J46" i="1"/>
  <c r="J48" i="1"/>
  <c r="J49" i="1"/>
  <c r="J47" i="1"/>
  <c r="J51" i="1"/>
  <c r="J50" i="1"/>
  <c r="J52" i="1"/>
  <c r="J45" i="1"/>
  <c r="J53" i="1"/>
  <c r="J54" i="1"/>
  <c r="J55" i="1"/>
  <c r="J56" i="1"/>
  <c r="J59" i="1"/>
  <c r="J58" i="1"/>
  <c r="J61" i="1"/>
  <c r="J57" i="1"/>
  <c r="J60" i="1"/>
  <c r="J62" i="1"/>
  <c r="J63" i="1"/>
  <c r="J64" i="1"/>
  <c r="J65" i="1"/>
  <c r="J66" i="1"/>
  <c r="J67" i="1"/>
  <c r="J68" i="1"/>
  <c r="J69" i="1"/>
  <c r="J16" i="1"/>
  <c r="I17" i="1" l="1"/>
  <c r="I19" i="1"/>
  <c r="I18" i="1"/>
  <c r="I20" i="1"/>
  <c r="I21" i="1"/>
  <c r="I22" i="1"/>
  <c r="I23" i="1"/>
  <c r="I24" i="1"/>
  <c r="I25" i="1"/>
  <c r="I28" i="1"/>
  <c r="I26" i="1"/>
  <c r="I27" i="1"/>
  <c r="I30" i="1"/>
  <c r="I29" i="1"/>
  <c r="I31" i="1"/>
  <c r="I32" i="1"/>
  <c r="I33" i="1"/>
  <c r="I35" i="1"/>
  <c r="I37" i="1"/>
  <c r="I36" i="1"/>
  <c r="I34" i="1"/>
  <c r="I38" i="1"/>
  <c r="I40" i="1"/>
  <c r="I39" i="1"/>
  <c r="I41" i="1"/>
  <c r="I42" i="1"/>
  <c r="I43" i="1"/>
  <c r="I44" i="1"/>
  <c r="I46" i="1"/>
  <c r="I48" i="1"/>
  <c r="I49" i="1"/>
  <c r="I47" i="1"/>
  <c r="I51" i="1"/>
  <c r="I50" i="1"/>
  <c r="I52" i="1"/>
  <c r="I45" i="1"/>
  <c r="I53" i="1"/>
  <c r="I54" i="1"/>
  <c r="I55" i="1"/>
  <c r="I56" i="1"/>
  <c r="I59" i="1"/>
  <c r="I58" i="1"/>
  <c r="I61" i="1"/>
  <c r="I57" i="1"/>
  <c r="I60" i="1"/>
  <c r="I62" i="1"/>
  <c r="I63" i="1"/>
  <c r="I64" i="1"/>
  <c r="I65" i="1"/>
  <c r="I66" i="1"/>
  <c r="I67" i="1"/>
  <c r="I68" i="1"/>
  <c r="I69" i="1"/>
  <c r="I16" i="1"/>
  <c r="H17" i="1"/>
  <c r="H19" i="1"/>
  <c r="H18" i="1"/>
  <c r="H20" i="1"/>
  <c r="H21" i="1"/>
  <c r="H22" i="1"/>
  <c r="H23" i="1"/>
  <c r="H24" i="1"/>
  <c r="H25" i="1"/>
  <c r="H28" i="1"/>
  <c r="H26" i="1"/>
  <c r="H27" i="1"/>
  <c r="H30" i="1"/>
  <c r="H29" i="1"/>
  <c r="H31" i="1"/>
  <c r="H32" i="1"/>
  <c r="H33" i="1"/>
  <c r="H35" i="1"/>
  <c r="H37" i="1"/>
  <c r="H36" i="1"/>
  <c r="H34" i="1"/>
  <c r="H38" i="1"/>
  <c r="H40" i="1"/>
  <c r="H39" i="1"/>
  <c r="H41" i="1"/>
  <c r="H42" i="1"/>
  <c r="H43" i="1"/>
  <c r="H44" i="1"/>
  <c r="H46" i="1"/>
  <c r="H48" i="1"/>
  <c r="H49" i="1"/>
  <c r="H47" i="1"/>
  <c r="H51" i="1"/>
  <c r="H50" i="1"/>
  <c r="H52" i="1"/>
  <c r="H45" i="1"/>
  <c r="H53" i="1"/>
  <c r="H54" i="1"/>
  <c r="H55" i="1"/>
  <c r="H56" i="1"/>
  <c r="H59" i="1"/>
  <c r="H58" i="1"/>
  <c r="H61" i="1"/>
  <c r="H57" i="1"/>
  <c r="H60" i="1"/>
  <c r="H62" i="1"/>
  <c r="H63" i="1"/>
  <c r="H64" i="1"/>
  <c r="H65" i="1"/>
  <c r="H66" i="1"/>
  <c r="H67" i="1"/>
  <c r="H68" i="1"/>
  <c r="H69" i="1"/>
  <c r="H16" i="1"/>
  <c r="G17" i="1"/>
  <c r="G19" i="1"/>
  <c r="G18" i="1"/>
  <c r="G20" i="1"/>
  <c r="G21" i="1"/>
  <c r="G22" i="1"/>
  <c r="G23" i="1"/>
  <c r="G24" i="1"/>
  <c r="G25" i="1"/>
  <c r="G28" i="1"/>
  <c r="G26" i="1"/>
  <c r="G27" i="1"/>
  <c r="G30" i="1"/>
  <c r="G29" i="1"/>
  <c r="G31" i="1"/>
  <c r="G32" i="1"/>
  <c r="G33" i="1"/>
  <c r="G35" i="1"/>
  <c r="G37" i="1"/>
  <c r="G36" i="1"/>
  <c r="G34" i="1"/>
  <c r="G38" i="1"/>
  <c r="G40" i="1"/>
  <c r="G39" i="1"/>
  <c r="G41" i="1"/>
  <c r="G42" i="1"/>
  <c r="G43" i="1"/>
  <c r="G44" i="1"/>
  <c r="G46" i="1"/>
  <c r="G48" i="1"/>
  <c r="G49" i="1"/>
  <c r="G47" i="1"/>
  <c r="G51" i="1"/>
  <c r="G50" i="1"/>
  <c r="G52" i="1"/>
  <c r="G45" i="1"/>
  <c r="G53" i="1"/>
  <c r="G54" i="1"/>
  <c r="G55" i="1"/>
  <c r="G56" i="1"/>
  <c r="G59" i="1"/>
  <c r="G58" i="1"/>
  <c r="G61" i="1"/>
  <c r="G57" i="1"/>
  <c r="G60" i="1"/>
  <c r="G62" i="1"/>
  <c r="G63" i="1"/>
  <c r="G64" i="1"/>
  <c r="G65" i="1"/>
  <c r="G66" i="1"/>
  <c r="G67" i="1"/>
  <c r="G68" i="1"/>
  <c r="G69" i="1"/>
  <c r="G16" i="1"/>
  <c r="M28" i="1" l="1"/>
  <c r="N28" i="1" s="1"/>
  <c r="A68" i="1"/>
  <c r="A69" i="1" s="1"/>
  <c r="M69" i="1" l="1"/>
  <c r="N69" i="1" s="1"/>
  <c r="M49" i="1" l="1"/>
  <c r="N49" i="1" s="1"/>
  <c r="M61" i="1" l="1"/>
  <c r="N61" i="1" s="1"/>
  <c r="M47" i="1"/>
  <c r="N47" i="1" s="1"/>
  <c r="M50" i="1"/>
  <c r="N50" i="1" s="1"/>
  <c r="M56" i="1"/>
  <c r="N56" i="1" s="1"/>
  <c r="M37" i="1"/>
  <c r="N37" i="1" s="1"/>
  <c r="M40" i="1"/>
  <c r="N40" i="1" s="1"/>
  <c r="M51" i="1"/>
  <c r="N51" i="1" s="1"/>
  <c r="M39" i="1"/>
  <c r="N39" i="1" s="1"/>
  <c r="M22" i="1"/>
  <c r="N22" i="1" s="1"/>
  <c r="M17" i="1"/>
  <c r="N17" i="1" s="1"/>
  <c r="M21" i="1"/>
  <c r="N21" i="1" s="1"/>
  <c r="M23" i="1"/>
  <c r="N23" i="1" s="1"/>
  <c r="M52" i="1"/>
  <c r="N52" i="1" s="1"/>
  <c r="M58" i="1"/>
  <c r="N58" i="1" s="1"/>
  <c r="M60" i="1"/>
  <c r="N60" i="1" s="1"/>
  <c r="M43" i="1"/>
  <c r="N43" i="1" s="1"/>
  <c r="M34" i="1"/>
  <c r="N34" i="1" s="1"/>
  <c r="M38" i="1"/>
  <c r="N38" i="1" s="1"/>
  <c r="M31" i="1"/>
  <c r="N31" i="1" s="1"/>
  <c r="M55" i="1"/>
  <c r="N55" i="1" s="1"/>
  <c r="M20" i="1"/>
  <c r="N20" i="1" s="1"/>
  <c r="M63" i="1"/>
  <c r="N63" i="1" s="1"/>
  <c r="M66" i="1"/>
  <c r="N66" i="1" s="1"/>
  <c r="M36" i="1"/>
  <c r="N36" i="1" s="1"/>
  <c r="M53" i="1"/>
  <c r="N53" i="1" s="1"/>
  <c r="M54" i="1"/>
  <c r="N54" i="1" s="1"/>
  <c r="M42" i="1"/>
  <c r="N42" i="1" s="1"/>
  <c r="M24" i="1"/>
  <c r="N24" i="1" s="1"/>
  <c r="M33" i="1"/>
  <c r="N33" i="1" s="1"/>
  <c r="M27" i="1"/>
  <c r="N27" i="1" s="1"/>
  <c r="M26" i="1"/>
  <c r="N26" i="1" s="1"/>
  <c r="M16" i="1"/>
  <c r="N16" i="1" s="1"/>
  <c r="M46" i="1"/>
  <c r="N46" i="1" s="1"/>
  <c r="M30" i="1"/>
  <c r="N30" i="1" s="1"/>
  <c r="M65" i="1"/>
  <c r="N65" i="1" s="1"/>
  <c r="M59" i="1"/>
  <c r="N59" i="1" s="1"/>
  <c r="M44" i="1"/>
  <c r="N44" i="1" s="1"/>
  <c r="M45" i="1"/>
  <c r="N45" i="1" s="1"/>
  <c r="M32" i="1"/>
  <c r="N32" i="1" s="1"/>
  <c r="M41" i="1"/>
  <c r="N41" i="1" s="1"/>
  <c r="M29" i="1"/>
  <c r="N29" i="1" s="1"/>
  <c r="M19" i="1"/>
  <c r="N19" i="1" s="1"/>
  <c r="M18" i="1"/>
  <c r="N18" i="1" s="1"/>
  <c r="M67" i="1"/>
  <c r="N67" i="1" s="1"/>
  <c r="M57" i="1"/>
  <c r="N57" i="1" s="1"/>
  <c r="M68" i="1"/>
  <c r="N68" i="1" s="1"/>
  <c r="M35" i="1"/>
  <c r="N35" i="1" s="1"/>
  <c r="M48" i="1"/>
  <c r="N48" i="1" s="1"/>
  <c r="M64" i="1"/>
  <c r="N64" i="1" s="1"/>
  <c r="M62" i="1"/>
  <c r="N62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7" i="1"/>
  <c r="D70" i="1" l="1"/>
  <c r="E70" i="1"/>
  <c r="F70" i="1"/>
  <c r="K70" i="1" l="1"/>
  <c r="L70" i="1"/>
  <c r="M25" i="1" l="1"/>
  <c r="N25" i="1" s="1"/>
  <c r="J70" i="1" l="1"/>
  <c r="H70" i="1"/>
  <c r="G70" i="1" l="1"/>
  <c r="I70" i="1" l="1"/>
  <c r="M70" i="1" l="1"/>
  <c r="N70" i="1" l="1"/>
  <c r="O59" i="1" l="1"/>
  <c r="O28" i="1"/>
  <c r="O42" i="1"/>
  <c r="O41" i="1"/>
  <c r="O54" i="1"/>
  <c r="O40" i="1"/>
  <c r="O39" i="1"/>
  <c r="O58" i="1"/>
  <c r="O60" i="1"/>
  <c r="O50" i="1"/>
  <c r="O65" i="1"/>
  <c r="O20" i="1"/>
  <c r="O51" i="1"/>
  <c r="O18" i="1"/>
  <c r="O56" i="1"/>
  <c r="O49" i="1"/>
  <c r="O17" i="1"/>
  <c r="O43" i="1"/>
  <c r="O29" i="1"/>
  <c r="O46" i="1"/>
  <c r="O57" i="1"/>
  <c r="O26" i="1"/>
  <c r="O53" i="1"/>
  <c r="O37" i="1"/>
  <c r="O62" i="1"/>
  <c r="O48" i="1"/>
  <c r="O30" i="1"/>
  <c r="O67" i="1"/>
  <c r="O35" i="1"/>
  <c r="O32" i="1"/>
  <c r="O64" i="1"/>
  <c r="O34" i="1"/>
  <c r="O69" i="1"/>
  <c r="O24" i="1"/>
  <c r="O36" i="1"/>
  <c r="O23" i="1"/>
  <c r="O45" i="1"/>
  <c r="O31" i="1"/>
  <c r="O44" i="1"/>
  <c r="O66" i="1"/>
  <c r="O61" i="1"/>
  <c r="O25" i="1"/>
  <c r="O63" i="1"/>
  <c r="O47" i="1"/>
  <c r="O27" i="1"/>
  <c r="O21" i="1"/>
  <c r="O33" i="1"/>
  <c r="O52" i="1"/>
  <c r="O38" i="1"/>
  <c r="O16" i="1"/>
  <c r="O55" i="1"/>
  <c r="O68" i="1"/>
  <c r="O22" i="1"/>
  <c r="O19" i="1"/>
  <c r="O70" i="1" l="1"/>
</calcChain>
</file>

<file path=xl/sharedStrings.xml><?xml version="1.0" encoding="utf-8"?>
<sst xmlns="http://schemas.openxmlformats.org/spreadsheetml/2006/main" count="217" uniqueCount="129">
  <si>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</si>
  <si>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</si>
  <si>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</si>
  <si>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</si>
  <si>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</si>
  <si>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</si>
  <si>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</si>
  <si>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</si>
  <si>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</si>
  <si>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</si>
  <si>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</si>
  <si>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</si>
  <si>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</si>
  <si>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</si>
  <si>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</si>
  <si>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</si>
  <si>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</si>
  <si>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</si>
  <si>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</si>
  <si>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</si>
  <si>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</si>
  <si>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</si>
  <si>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</si>
  <si>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</si>
  <si>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</si>
  <si>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</si>
  <si>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</si>
  <si>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</si>
  <si>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</si>
  <si>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</si>
  <si>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</si>
  <si>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</si>
  <si>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</si>
  <si>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</si>
  <si>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</si>
  <si>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</si>
  <si>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</si>
  <si>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</si>
  <si>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</si>
  <si>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</si>
  <si>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</si>
  <si>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</si>
  <si>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</si>
  <si>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</si>
  <si>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</si>
  <si>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</si>
  <si>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</si>
  <si>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</si>
  <si>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</si>
  <si>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</si>
  <si>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</si>
  <si>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</si>
  <si>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</si>
  <si>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</si>
  <si>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</si>
  <si>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</si>
  <si>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</si>
  <si>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</si>
  <si>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</si>
  <si>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</si>
  <si>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</si>
  <si>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</si>
  <si>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</si>
  <si>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</si>
  <si>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</si>
  <si>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</si>
  <si>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</si>
  <si>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</si>
  <si>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</si>
  <si>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</si>
  <si>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</si>
  <si>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</si>
  <si>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</si>
  <si>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</si>
  <si>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</si>
  <si>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</si>
  <si>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</si>
  <si>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</si>
  <si>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</si>
  <si>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</si>
  <si>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</si>
  <si>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</si>
  <si>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</si>
  <si>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</si>
  <si>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</si>
  <si>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</si>
  <si>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</si>
  <si>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</si>
  <si>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</si>
  <si>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</si>
  <si>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</si>
  <si>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</si>
  <si>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</si>
  <si>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</si>
  <si>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</si>
  <si>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</si>
  <si>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</si>
  <si>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</si>
  <si>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</si>
  <si>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</si>
  <si>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</si>
  <si>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</si>
  <si>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</si>
  <si>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</si>
  <si>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</si>
  <si>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</si>
  <si>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</si>
  <si>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</si>
  <si>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</si>
  <si>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</si>
  <si>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</si>
  <si>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</si>
  <si>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</si>
  <si>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</si>
  <si>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</si>
  <si>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</si>
  <si>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</si>
  <si>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</si>
  <si>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</si>
  <si>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</si>
  <si>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</si>
  <si>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</si>
  <si>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</si>
  <si>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</si>
  <si>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</si>
  <si>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</si>
  <si>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</si>
  <si>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8-р сарын арилжааны дүн</t>
  </si>
  <si>
    <t xml:space="preserve">2020 оны 8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</si>
</sst>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12643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7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AB17">
            <v>3912</v>
          </cell>
          <cell r="AC17">
            <v>2358570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AB37">
            <v>2404238</v>
          </cell>
          <cell r="AC37">
            <v>5429057502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U50">
            <v>0</v>
          </cell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U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U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U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U55">
            <v>0</v>
          </cell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U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U57">
            <v>0</v>
          </cell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U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U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U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U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U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X63">
            <v>0</v>
          </cell>
          <cell r="AB63">
            <v>47101458</v>
          </cell>
          <cell r="AC63">
            <v>10270255912.579998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2068684959.97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2068684959.97</v>
          </cell>
          <cell r="N16">
            <v>17840798960.84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1000727339.26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1000727339.26</v>
          </cell>
          <cell r="N17">
            <v>13615729446.85</v>
          </cell>
        </row>
        <row r="18">
          <cell r="B18" t="str">
            <v>ARD</v>
          </cell>
          <cell r="C18" t="str">
            <v>"АРД КАПИТАЛ ГРУПП ҮЦК" ХХК</v>
          </cell>
          <cell r="D18" t="str">
            <v>●</v>
          </cell>
          <cell r="E18" t="str">
            <v>●</v>
          </cell>
          <cell r="F18"/>
          <cell r="G18">
            <v>25148819.920000002</v>
          </cell>
          <cell r="H18">
            <v>0</v>
          </cell>
          <cell r="I18">
            <v>607160</v>
          </cell>
          <cell r="J18">
            <v>0</v>
          </cell>
          <cell r="K18">
            <v>0</v>
          </cell>
          <cell r="L18">
            <v>0</v>
          </cell>
          <cell r="M18">
            <v>25755979.920000002</v>
          </cell>
          <cell r="N18">
            <v>8389268111.46</v>
          </cell>
        </row>
        <row r="19">
          <cell r="B19" t="str">
            <v>INVC</v>
          </cell>
          <cell r="C19" t="str">
            <v>"ИНВЕСКОР КАПИТАЛ ҮЦК" ХХК</v>
          </cell>
          <cell r="D19" t="str">
            <v>●</v>
          </cell>
          <cell r="E19" t="str">
            <v>●</v>
          </cell>
          <cell r="F19"/>
          <cell r="G19">
            <v>4839999138.5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4839999138.5</v>
          </cell>
          <cell r="N19">
            <v>5795933148.5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27469883.699999999</v>
          </cell>
          <cell r="H20">
            <v>0</v>
          </cell>
          <cell r="I20">
            <v>564351520</v>
          </cell>
          <cell r="J20">
            <v>0</v>
          </cell>
          <cell r="K20">
            <v>0</v>
          </cell>
          <cell r="L20">
            <v>0</v>
          </cell>
          <cell r="M20">
            <v>591821403.70000005</v>
          </cell>
          <cell r="N20">
            <v>5399555349.3199997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77430494.25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77430494.25</v>
          </cell>
          <cell r="N21">
            <v>3575196302.4699998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131892394.8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131892394.8</v>
          </cell>
          <cell r="N22">
            <v>2543366126.9000001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331198.2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331198.2</v>
          </cell>
          <cell r="N23">
            <v>2221931463.1999998</v>
          </cell>
        </row>
        <row r="24">
          <cell r="B24" t="str">
            <v>MSEC</v>
          </cell>
          <cell r="C24" t="str">
            <v>"МОНСЕК ҮЦК" ХХК</v>
          </cell>
          <cell r="D24" t="str">
            <v>●</v>
          </cell>
          <cell r="E24"/>
          <cell r="F24"/>
          <cell r="G24">
            <v>27535590.039999999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27535590.039999999</v>
          </cell>
          <cell r="N24">
            <v>1412390995.4099998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F25"/>
          <cell r="G25">
            <v>237885565.22999999</v>
          </cell>
          <cell r="H25">
            <v>0</v>
          </cell>
          <cell r="I25">
            <v>1000000</v>
          </cell>
          <cell r="J25">
            <v>0</v>
          </cell>
          <cell r="K25">
            <v>0</v>
          </cell>
          <cell r="L25">
            <v>0</v>
          </cell>
          <cell r="M25">
            <v>238885565.22999999</v>
          </cell>
          <cell r="N25">
            <v>1240083223.99</v>
          </cell>
        </row>
        <row r="26">
          <cell r="B26" t="str">
            <v>RISM</v>
          </cell>
          <cell r="C26" t="str">
            <v>"РАЙНОС ИНВЕСТМЕНТ ҮЦК" ХХК</v>
          </cell>
          <cell r="D26" t="str">
            <v>●</v>
          </cell>
          <cell r="E26"/>
          <cell r="F26" t="str">
            <v>●</v>
          </cell>
          <cell r="G26">
            <v>75603</v>
          </cell>
          <cell r="H26">
            <v>0</v>
          </cell>
          <cell r="I26">
            <v>10100000</v>
          </cell>
          <cell r="J26">
            <v>0</v>
          </cell>
          <cell r="K26">
            <v>0</v>
          </cell>
          <cell r="L26">
            <v>0</v>
          </cell>
          <cell r="M26">
            <v>10175603</v>
          </cell>
          <cell r="N26">
            <v>725181880.34000003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E27"/>
          <cell r="F27"/>
          <cell r="G27">
            <v>85245944.99000001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85245944.99000001</v>
          </cell>
          <cell r="N27">
            <v>716096884.73000002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F28"/>
          <cell r="G28">
            <v>52469579.200000003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52469579.200000003</v>
          </cell>
          <cell r="N28">
            <v>612268798.25999999</v>
          </cell>
        </row>
        <row r="29">
          <cell r="B29" t="str">
            <v>ARGB</v>
          </cell>
          <cell r="C29" t="str">
            <v>"АРГАЙ БЭСТ ҮЦК" ХХК</v>
          </cell>
          <cell r="D29" t="str">
            <v>●</v>
          </cell>
          <cell r="E29"/>
          <cell r="F29"/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499312375</v>
          </cell>
        </row>
        <row r="30">
          <cell r="B30" t="str">
            <v>TTOL</v>
          </cell>
          <cell r="C30" t="str">
            <v>"АПЕКС КАПИТАЛ ҮЦК" ХХК</v>
          </cell>
          <cell r="D30" t="str">
            <v>●</v>
          </cell>
          <cell r="E30"/>
          <cell r="F30" t="str">
            <v>●</v>
          </cell>
          <cell r="G30">
            <v>71368492.340000004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71368492.340000004</v>
          </cell>
          <cell r="N30">
            <v>408210706.45000005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E31"/>
          <cell r="F31" t="str">
            <v>●</v>
          </cell>
          <cell r="G31">
            <v>46617627.489999995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46617627.489999995</v>
          </cell>
          <cell r="N31">
            <v>360169136.66999996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E32"/>
          <cell r="F32"/>
          <cell r="G32">
            <v>21700458.899999999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21700458.899999999</v>
          </cell>
          <cell r="N32">
            <v>204927250.59999999</v>
          </cell>
        </row>
        <row r="33">
          <cell r="B33" t="str">
            <v>TCHB</v>
          </cell>
          <cell r="C33" t="str">
            <v>"ТУЛГАТ ЧАНДМАНЬ БАЯН  ҮЦК" ХХК</v>
          </cell>
          <cell r="D33" t="str">
            <v>●</v>
          </cell>
          <cell r="E33"/>
          <cell r="F33"/>
          <cell r="G33">
            <v>12759735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12759735</v>
          </cell>
          <cell r="N33">
            <v>198939291.80000001</v>
          </cell>
        </row>
        <row r="34">
          <cell r="B34" t="str">
            <v>SGC</v>
          </cell>
          <cell r="C34" t="str">
            <v>"ЭС ЖИ КАПИТАЛ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179505968.44000003</v>
          </cell>
        </row>
        <row r="35">
          <cell r="B35" t="str">
            <v>BLMB</v>
          </cell>
          <cell r="C35" t="str">
            <v xml:space="preserve">"БЛҮМСБЮРИ СЕКЮРИТИЕС ҮЦК" ХХК </v>
          </cell>
          <cell r="D35" t="str">
            <v>●</v>
          </cell>
          <cell r="E35"/>
          <cell r="F35"/>
          <cell r="G35">
            <v>7338000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7338000</v>
          </cell>
          <cell r="N35">
            <v>169160635.47</v>
          </cell>
        </row>
        <row r="36">
          <cell r="B36" t="str">
            <v>SECP</v>
          </cell>
          <cell r="C36" t="str">
            <v>"СИКАП 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11869454.5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11869454.5</v>
          </cell>
          <cell r="N36">
            <v>167179363.97000003</v>
          </cell>
        </row>
        <row r="37">
          <cell r="B37" t="str">
            <v>CTRL</v>
          </cell>
          <cell r="C37" t="str">
            <v>ЦЕНТРАЛ СЕКЬЮРИТИЙЗ ҮЦК</v>
          </cell>
          <cell r="D37" t="str">
            <v>●</v>
          </cell>
          <cell r="E37"/>
          <cell r="F37"/>
          <cell r="G37">
            <v>3889715.45</v>
          </cell>
          <cell r="H37">
            <v>0</v>
          </cell>
          <cell r="I37">
            <v>2998000</v>
          </cell>
          <cell r="J37">
            <v>0</v>
          </cell>
          <cell r="K37">
            <v>0</v>
          </cell>
          <cell r="L37">
            <v>0</v>
          </cell>
          <cell r="M37">
            <v>6887715.4500000002</v>
          </cell>
          <cell r="N37">
            <v>167098433.59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11080376.060000001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11080376.060000001</v>
          </cell>
          <cell r="N38">
            <v>143263598.48999998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E39"/>
          <cell r="F39"/>
          <cell r="G39">
            <v>1162310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1162310</v>
          </cell>
          <cell r="N39">
            <v>136157564.53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F40"/>
          <cell r="G40">
            <v>8947942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8947942</v>
          </cell>
          <cell r="N40">
            <v>123220044.23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E41"/>
          <cell r="F41"/>
          <cell r="G41">
            <v>1177013.3400000001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1177013.3400000001</v>
          </cell>
          <cell r="N41">
            <v>113111568.90000001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/>
          <cell r="F42"/>
          <cell r="G42">
            <v>10155242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10155242</v>
          </cell>
          <cell r="N42">
            <v>95559229.599999994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E43"/>
          <cell r="F43"/>
          <cell r="G43">
            <v>4426300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4426300</v>
          </cell>
          <cell r="N43">
            <v>68225632.480000004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E44"/>
          <cell r="F44"/>
          <cell r="G44">
            <v>1666678.64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1666678.64</v>
          </cell>
          <cell r="N44">
            <v>66466336.960000001</v>
          </cell>
        </row>
        <row r="45">
          <cell r="B45" t="str">
            <v>GATR</v>
          </cell>
          <cell r="C45" t="str">
            <v>"ГАЦУУРТ ТРЕЙД ҮЦК" ХХК</v>
          </cell>
          <cell r="D45" t="str">
            <v>●</v>
          </cell>
          <cell r="E45"/>
          <cell r="F45"/>
          <cell r="G45">
            <v>145410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145410</v>
          </cell>
          <cell r="N45">
            <v>59780481</v>
          </cell>
        </row>
        <row r="46">
          <cell r="B46" t="str">
            <v>MONG</v>
          </cell>
          <cell r="C46" t="str">
            <v>"МОНГОЛ СЕКЮРИТИЕС ҮЦК" ХК</v>
          </cell>
          <cell r="D46" t="str">
            <v>●</v>
          </cell>
          <cell r="E46"/>
          <cell r="F46"/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52295725.439999998</v>
          </cell>
        </row>
        <row r="47">
          <cell r="B47" t="str">
            <v>DOMI</v>
          </cell>
          <cell r="C47" t="str">
            <v>"ДОМИКС СЕК ҮЦК" ХХК</v>
          </cell>
          <cell r="D47" t="str">
            <v>●</v>
          </cell>
          <cell r="E47"/>
          <cell r="F47"/>
          <cell r="G47">
            <v>8118546.4900000002</v>
          </cell>
          <cell r="H47">
            <v>0</v>
          </cell>
          <cell r="I47">
            <v>0</v>
          </cell>
          <cell r="J47">
            <v>0</v>
          </cell>
          <cell r="K47"/>
          <cell r="L47">
            <v>0</v>
          </cell>
          <cell r="M47">
            <v>8118546.4900000002</v>
          </cell>
          <cell r="N47">
            <v>37968212.350000001</v>
          </cell>
        </row>
        <row r="48">
          <cell r="B48" t="str">
            <v>SANR</v>
          </cell>
          <cell r="C48" t="str">
            <v>"САНАР ҮЦК" ХХК</v>
          </cell>
          <cell r="D48" t="str">
            <v>●</v>
          </cell>
          <cell r="E48"/>
          <cell r="F48"/>
          <cell r="G48">
            <v>917100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917100</v>
          </cell>
          <cell r="N48">
            <v>37563777.850000001</v>
          </cell>
        </row>
        <row r="49">
          <cell r="B49" t="str">
            <v>BATS</v>
          </cell>
          <cell r="C49" t="str">
            <v>"БАТС ҮЦК" ХХК</v>
          </cell>
          <cell r="D49" t="str">
            <v>●</v>
          </cell>
          <cell r="E49"/>
          <cell r="F49"/>
          <cell r="G49">
            <v>295020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295020</v>
          </cell>
          <cell r="N49">
            <v>36182502.299999997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16167050.49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16167050.49</v>
          </cell>
          <cell r="N50">
            <v>33640162.57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E51"/>
          <cell r="F51"/>
          <cell r="G51">
            <v>7813700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7813700</v>
          </cell>
          <cell r="N51">
            <v>30951110</v>
          </cell>
        </row>
        <row r="52">
          <cell r="B52" t="str">
            <v>MIBG</v>
          </cell>
          <cell r="C52" t="str">
            <v>"ЭМ АЙ БИ ЖИ ХХК ҮЦК"</v>
          </cell>
          <cell r="D52" t="str">
            <v>●</v>
          </cell>
          <cell r="E52"/>
          <cell r="F52"/>
          <cell r="G52">
            <v>2821000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2821000</v>
          </cell>
          <cell r="N52">
            <v>28863031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E53"/>
          <cell r="F53"/>
          <cell r="G53">
            <v>1089185.25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1089185.25</v>
          </cell>
          <cell r="N53">
            <v>26664636.549999997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E54"/>
          <cell r="F54"/>
          <cell r="G54">
            <v>206210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206210</v>
          </cell>
          <cell r="N54">
            <v>26644337.66</v>
          </cell>
        </row>
        <row r="55">
          <cell r="B55" t="str">
            <v>TNGR</v>
          </cell>
          <cell r="C55" t="str">
            <v>"ТЭНГЭР КАПИТАЛ  ҮЦК" ХХК</v>
          </cell>
          <cell r="D55" t="str">
            <v>●</v>
          </cell>
          <cell r="E55"/>
          <cell r="F55" t="str">
            <v>●</v>
          </cell>
          <cell r="G55">
            <v>690295.5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690295.5</v>
          </cell>
          <cell r="N55">
            <v>24419486.82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E56"/>
          <cell r="F56"/>
          <cell r="G56">
            <v>2945087.43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2945087.43</v>
          </cell>
          <cell r="N56">
            <v>22467922.09</v>
          </cell>
        </row>
        <row r="57">
          <cell r="B57" t="str">
            <v>MICC</v>
          </cell>
          <cell r="C57" t="str">
            <v>"ЭМ АЙ СИ СИ  ҮЦК" ХХК</v>
          </cell>
          <cell r="D57" t="str">
            <v>●</v>
          </cell>
          <cell r="E57" t="str">
            <v>●</v>
          </cell>
          <cell r="F57"/>
          <cell r="G57">
            <v>208000.82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208000.82</v>
          </cell>
          <cell r="N57">
            <v>9120473.8200000003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7186696.5</v>
          </cell>
        </row>
        <row r="59">
          <cell r="B59" t="str">
            <v>SILS</v>
          </cell>
          <cell r="C59" t="str">
            <v>"СИЛВЭР ЛАЙТ СЕКЮРИТИЙЗ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/>
          <cell r="L59">
            <v>0</v>
          </cell>
          <cell r="M59">
            <v>0</v>
          </cell>
          <cell r="N59">
            <v>5011965.2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E60"/>
          <cell r="F60"/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4670738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E61"/>
          <cell r="F61"/>
          <cell r="G61">
            <v>3700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3700</v>
          </cell>
          <cell r="N61">
            <v>1553979.52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/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/>
          <cell r="F69"/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Normal="70" zoomScaleSheetLayoutView="70" workbookViewId="0">
      <pane xSplit="3" ySplit="15" topLeftCell="I16" activePane="bottomRight" state="frozen"/>
      <selection pane="topRight" activeCell="D1" sqref="D1"/>
      <selection pane="bottomLeft" activeCell="A16" sqref="A16"/>
      <selection pane="bottomRight" activeCell="I65" sqref="I65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26" style="1" bestFit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128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127</v>
      </c>
      <c r="H12" s="50"/>
      <c r="I12" s="50"/>
      <c r="J12" s="50"/>
      <c r="K12" s="50"/>
      <c r="L12" s="50"/>
      <c r="M12" s="50"/>
      <c r="N12" s="51" t="s">
        <v>123</v>
      </c>
      <c r="O12" s="52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38"/>
      <c r="H13" s="38"/>
      <c r="I13" s="38"/>
      <c r="J13" s="38"/>
      <c r="K13" s="38"/>
      <c r="L13" s="38"/>
      <c r="M13" s="38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38" t="s">
        <v>5</v>
      </c>
      <c r="H14" s="38"/>
      <c r="I14" s="38"/>
      <c r="J14" s="38" t="s">
        <v>110</v>
      </c>
      <c r="K14" s="38"/>
      <c r="L14" s="38"/>
      <c r="M14" s="38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38"/>
      <c r="N15" s="39"/>
      <c r="O15" s="41"/>
      <c r="P15" s="24"/>
      <c r="Q15" s="10"/>
    </row>
    <row r="16" spans="1:17" x14ac:dyDescent="0.2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VLOOKUP(B16,[1]Brokers!$B$9:$I$69,7,0)</f>
        <v>2641263031.21</v>
      </c>
      <c r="H16" s="16">
        <f>VLOOKUP(B16,[1]Brokers!$B$9:$AD$69,29,0)</f>
        <v>0</v>
      </c>
      <c r="I16" s="16">
        <f>VLOOKUP(B16,[1]Brokers!$B$9:$U$62,20,0)</f>
        <v>0</v>
      </c>
      <c r="J16" s="16">
        <f>VLOOKUP(B16,[2]Brokers!$B$9:$M$69,12,0)</f>
        <v>0</v>
      </c>
      <c r="K16" s="16">
        <v>0</v>
      </c>
      <c r="L16" s="16">
        <f>VLOOKUP(B16,[2]Brokers!$B$9:$R$69,12,0)</f>
        <v>0</v>
      </c>
      <c r="M16" s="27">
        <f t="shared" ref="M16:M47" si="0">L16+I16+J16+H16+G16</f>
        <v>2641263031.21</v>
      </c>
      <c r="N16" s="30">
        <f>VLOOKUP(B16,[3]Sheet1!$B$16:$N$69,13,0)+M16</f>
        <v>20482061992.049999</v>
      </c>
      <c r="O16" s="32">
        <f t="shared" ref="O16:O47" si="1">N16/$N$70</f>
        <v>0.26291475540273135</v>
      </c>
      <c r="P16" s="25"/>
    </row>
    <row r="17" spans="1:17" x14ac:dyDescent="0.2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VLOOKUP(B17,[1]Brokers!$B$9:$I$69,7,0)</f>
        <v>272888265.14999998</v>
      </c>
      <c r="H17" s="16">
        <f>VLOOKUP(B17,[1]Brokers!$B$9:$AD$69,29,0)</f>
        <v>0</v>
      </c>
      <c r="I17" s="16">
        <f>VLOOKUP(B17,[1]Brokers!$B$9:$U$62,20,0)</f>
        <v>0</v>
      </c>
      <c r="J17" s="16">
        <f>VLOOKUP(B17,[2]Brokers!$B$9:$M$69,12,0)</f>
        <v>0</v>
      </c>
      <c r="K17" s="16">
        <v>0</v>
      </c>
      <c r="L17" s="16">
        <f>VLOOKUP(B17,[2]Brokers!$B$9:$R$69,12,0)</f>
        <v>0</v>
      </c>
      <c r="M17" s="27">
        <f t="shared" si="0"/>
        <v>272888265.14999998</v>
      </c>
      <c r="N17" s="30">
        <f>VLOOKUP(B17,[3]Sheet1!$B$16:$N$69,13,0)+M17</f>
        <v>13888617712</v>
      </c>
      <c r="O17" s="32">
        <f t="shared" si="1"/>
        <v>0.17827904876227019</v>
      </c>
      <c r="P17" s="25"/>
    </row>
    <row r="18" spans="1:17" x14ac:dyDescent="0.25">
      <c r="A18" s="31">
        <f t="shared" ref="A18:A69" si="2">+A17+1</f>
        <v>3</v>
      </c>
      <c r="B18" s="12" t="s">
        <v>116</v>
      </c>
      <c r="C18" s="13" t="s">
        <v>118</v>
      </c>
      <c r="D18" s="14" t="s">
        <v>14</v>
      </c>
      <c r="E18" s="14" t="s">
        <v>14</v>
      </c>
      <c r="F18" s="14"/>
      <c r="G18" s="16">
        <f>VLOOKUP(B18,[1]Brokers!$B$9:$I$69,7,0)</f>
        <v>5428857502</v>
      </c>
      <c r="H18" s="16">
        <f>VLOOKUP(B18,[1]Brokers!$B$9:$AD$69,29,0)</f>
        <v>0</v>
      </c>
      <c r="I18" s="16">
        <f>VLOOKUP(B18,[1]Brokers!$B$9:$U$62,20,0)</f>
        <v>200000</v>
      </c>
      <c r="J18" s="16">
        <f>VLOOKUP(B18,[2]Brokers!$B$9:$M$69,12,0)</f>
        <v>0</v>
      </c>
      <c r="K18" s="16">
        <v>0</v>
      </c>
      <c r="L18" s="16">
        <f>VLOOKUP(B18,[2]Brokers!$B$9:$R$69,12,0)</f>
        <v>0</v>
      </c>
      <c r="M18" s="27">
        <f t="shared" si="0"/>
        <v>5429057502</v>
      </c>
      <c r="N18" s="30">
        <f>VLOOKUP(B18,[3]Sheet1!$B$16:$N$69,13,0)+M18</f>
        <v>11224990650.5</v>
      </c>
      <c r="O18" s="32">
        <f t="shared" si="1"/>
        <v>0.14408782047528476</v>
      </c>
      <c r="P18" s="25"/>
    </row>
    <row r="19" spans="1:17" x14ac:dyDescent="0.25">
      <c r="A19" s="31">
        <f t="shared" si="2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VLOOKUP(B19,[1]Brokers!$B$9:$I$69,7,0)</f>
        <v>63196693.040000007</v>
      </c>
      <c r="H19" s="16">
        <f>VLOOKUP(B19,[1]Brokers!$B$9:$AD$69,29,0)</f>
        <v>0</v>
      </c>
      <c r="I19" s="16">
        <f>VLOOKUP(B19,[1]Brokers!$B$9:$U$62,20,0)</f>
        <v>48200000</v>
      </c>
      <c r="J19" s="16">
        <f>VLOOKUP(B19,[2]Brokers!$B$9:$M$69,12,0)</f>
        <v>0</v>
      </c>
      <c r="K19" s="16">
        <v>0</v>
      </c>
      <c r="L19" s="16">
        <f>VLOOKUP(B19,[2]Brokers!$B$9:$R$69,12,0)</f>
        <v>0</v>
      </c>
      <c r="M19" s="27">
        <f t="shared" si="0"/>
        <v>111396693.04000001</v>
      </c>
      <c r="N19" s="30">
        <f>VLOOKUP(B19,[3]Sheet1!$B$16:$N$69,13,0)+M19</f>
        <v>8500664804.5</v>
      </c>
      <c r="O19" s="32">
        <f t="shared" si="1"/>
        <v>0.10911744182315279</v>
      </c>
      <c r="P19" s="25"/>
    </row>
    <row r="20" spans="1:17" x14ac:dyDescent="0.25">
      <c r="A20" s="31">
        <f t="shared" si="2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VLOOKUP(B20,[1]Brokers!$B$9:$I$69,7,0)</f>
        <v>247828163.94999999</v>
      </c>
      <c r="H20" s="16">
        <f>VLOOKUP(B20,[1]Brokers!$B$9:$AD$69,29,0)</f>
        <v>0</v>
      </c>
      <c r="I20" s="16">
        <f>VLOOKUP(B20,[1]Brokers!$B$9:$U$62,20,0)</f>
        <v>25591540</v>
      </c>
      <c r="J20" s="16">
        <f>VLOOKUP(B20,[2]Brokers!$B$9:$M$69,12,0)</f>
        <v>0</v>
      </c>
      <c r="K20" s="16">
        <v>0</v>
      </c>
      <c r="L20" s="16">
        <f>VLOOKUP(B20,[2]Brokers!$B$9:$R$69,12,0)</f>
        <v>0</v>
      </c>
      <c r="M20" s="27">
        <f t="shared" si="0"/>
        <v>273419703.94999999</v>
      </c>
      <c r="N20" s="30">
        <f>VLOOKUP(B20,[3]Sheet1!$B$16:$N$69,13,0)+M20</f>
        <v>5672975053.2699995</v>
      </c>
      <c r="O20" s="32">
        <f t="shared" si="1"/>
        <v>7.2820248718864333E-2</v>
      </c>
      <c r="P20" s="25"/>
    </row>
    <row r="21" spans="1:17" x14ac:dyDescent="0.25">
      <c r="A21" s="31">
        <f t="shared" si="2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VLOOKUP(B21,[1]Brokers!$B$9:$I$69,7,0)</f>
        <v>82625841.219999999</v>
      </c>
      <c r="H21" s="16">
        <f>VLOOKUP(B21,[1]Brokers!$B$9:$AD$69,29,0)</f>
        <v>0</v>
      </c>
      <c r="I21" s="16">
        <f>VLOOKUP(B21,[1]Brokers!$B$9:$U$62,20,0)</f>
        <v>0</v>
      </c>
      <c r="J21" s="16">
        <f>VLOOKUP(B21,[2]Brokers!$B$9:$M$69,12,0)</f>
        <v>0</v>
      </c>
      <c r="K21" s="16">
        <v>0</v>
      </c>
      <c r="L21" s="16">
        <f>VLOOKUP(B21,[2]Brokers!$B$9:$R$69,12,0)</f>
        <v>0</v>
      </c>
      <c r="M21" s="27">
        <f t="shared" si="0"/>
        <v>82625841.219999999</v>
      </c>
      <c r="N21" s="30">
        <f>VLOOKUP(B21,[3]Sheet1!$B$16:$N$69,13,0)+M21</f>
        <v>3657822143.6899996</v>
      </c>
      <c r="O21" s="32">
        <f t="shared" si="1"/>
        <v>4.6953056512973525E-2</v>
      </c>
      <c r="P21" s="25"/>
    </row>
    <row r="22" spans="1:17" x14ac:dyDescent="0.25">
      <c r="A22" s="31">
        <f t="shared" si="2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VLOOKUP(B22,[1]Brokers!$B$9:$I$69,7,0)</f>
        <v>206090680.13</v>
      </c>
      <c r="H22" s="16">
        <f>VLOOKUP(B22,[1]Brokers!$B$9:$AD$69,29,0)</f>
        <v>0</v>
      </c>
      <c r="I22" s="16">
        <f>VLOOKUP(B22,[1]Brokers!$B$9:$U$62,20,0)</f>
        <v>0</v>
      </c>
      <c r="J22" s="16">
        <f>VLOOKUP(B22,[2]Brokers!$B$9:$M$69,12,0)</f>
        <v>0</v>
      </c>
      <c r="K22" s="16">
        <v>0</v>
      </c>
      <c r="L22" s="16">
        <f>VLOOKUP(B22,[2]Brokers!$B$9:$R$69,12,0)</f>
        <v>0</v>
      </c>
      <c r="M22" s="27">
        <f t="shared" si="0"/>
        <v>206090680.13</v>
      </c>
      <c r="N22" s="30">
        <f>VLOOKUP(B22,[3]Sheet1!$B$16:$N$69,13,0)+M22</f>
        <v>2749456807.0300002</v>
      </c>
      <c r="O22" s="32">
        <f t="shared" si="1"/>
        <v>3.5292968266146564E-2</v>
      </c>
      <c r="P22" s="25"/>
    </row>
    <row r="23" spans="1:17" x14ac:dyDescent="0.25">
      <c r="A23" s="31">
        <f t="shared" si="2"/>
        <v>8</v>
      </c>
      <c r="B23" s="12" t="s">
        <v>61</v>
      </c>
      <c r="C23" s="13" t="s">
        <v>62</v>
      </c>
      <c r="D23" s="14" t="s">
        <v>14</v>
      </c>
      <c r="E23" s="15" t="s">
        <v>14</v>
      </c>
      <c r="F23" s="15" t="s">
        <v>14</v>
      </c>
      <c r="G23" s="16">
        <f>VLOOKUP(B23,[1]Brokers!$B$9:$I$69,7,0)</f>
        <v>0</v>
      </c>
      <c r="H23" s="16">
        <f>VLOOKUP(B23,[1]Brokers!$B$9:$AD$69,29,0)</f>
        <v>0</v>
      </c>
      <c r="I23" s="16">
        <f>VLOOKUP(B23,[1]Brokers!$B$9:$U$62,20,0)</f>
        <v>0</v>
      </c>
      <c r="J23" s="16">
        <f>VLOOKUP(B23,[2]Brokers!$B$9:$M$69,12,0)</f>
        <v>0</v>
      </c>
      <c r="K23" s="16">
        <v>0</v>
      </c>
      <c r="L23" s="16">
        <f>VLOOKUP(B23,[2]Brokers!$B$9:$R$69,12,0)</f>
        <v>0</v>
      </c>
      <c r="M23" s="27">
        <f t="shared" si="0"/>
        <v>0</v>
      </c>
      <c r="N23" s="30">
        <f>VLOOKUP(B23,[3]Sheet1!$B$16:$N$69,13,0)+M23</f>
        <v>2221931463.1999998</v>
      </c>
      <c r="O23" s="32">
        <f t="shared" si="1"/>
        <v>2.8521472466766611E-2</v>
      </c>
      <c r="P23" s="25"/>
    </row>
    <row r="24" spans="1:17" x14ac:dyDescent="0.25">
      <c r="A24" s="31">
        <f t="shared" si="2"/>
        <v>9</v>
      </c>
      <c r="B24" s="12" t="s">
        <v>35</v>
      </c>
      <c r="C24" s="13" t="s">
        <v>36</v>
      </c>
      <c r="D24" s="14" t="s">
        <v>14</v>
      </c>
      <c r="E24" s="15"/>
      <c r="F24" s="15"/>
      <c r="G24" s="16">
        <f>VLOOKUP(B24,[1]Brokers!$B$9:$I$69,7,0)</f>
        <v>26460221.950000003</v>
      </c>
      <c r="H24" s="16">
        <f>VLOOKUP(B24,[1]Brokers!$B$9:$AD$69,29,0)</f>
        <v>0</v>
      </c>
      <c r="I24" s="16">
        <f>VLOOKUP(B24,[1]Brokers!$B$9:$U$62,20,0)</f>
        <v>0</v>
      </c>
      <c r="J24" s="16">
        <f>VLOOKUP(B24,[2]Brokers!$B$9:$M$69,12,0)</f>
        <v>0</v>
      </c>
      <c r="K24" s="16">
        <v>0</v>
      </c>
      <c r="L24" s="16">
        <f>VLOOKUP(B24,[2]Brokers!$B$9:$R$69,12,0)</f>
        <v>0</v>
      </c>
      <c r="M24" s="27">
        <f t="shared" si="0"/>
        <v>26460221.950000003</v>
      </c>
      <c r="N24" s="30">
        <f>VLOOKUP(B24,[3]Sheet1!$B$16:$N$69,13,0)+M24</f>
        <v>1438851217.3599999</v>
      </c>
      <c r="O24" s="32">
        <f t="shared" si="1"/>
        <v>1.8469586510379662E-2</v>
      </c>
      <c r="P24" s="25"/>
    </row>
    <row r="25" spans="1:17" s="26" customFormat="1" x14ac:dyDescent="0.25">
      <c r="A25" s="31">
        <f t="shared" si="2"/>
        <v>10</v>
      </c>
      <c r="B25" s="12" t="s">
        <v>25</v>
      </c>
      <c r="C25" s="13" t="s">
        <v>26</v>
      </c>
      <c r="D25" s="14" t="s">
        <v>14</v>
      </c>
      <c r="E25" s="15" t="s">
        <v>14</v>
      </c>
      <c r="F25" s="15"/>
      <c r="G25" s="16">
        <f>VLOOKUP(B25,[1]Brokers!$B$9:$I$69,7,0)</f>
        <v>158963581.49000001</v>
      </c>
      <c r="H25" s="16">
        <f>VLOOKUP(B25,[1]Brokers!$B$9:$AD$69,29,0)</f>
        <v>0</v>
      </c>
      <c r="I25" s="16">
        <f>VLOOKUP(B25,[1]Brokers!$B$9:$U$62,20,0)</f>
        <v>0</v>
      </c>
      <c r="J25" s="16">
        <f>VLOOKUP(B25,[2]Brokers!$B$9:$M$69,12,0)</f>
        <v>0</v>
      </c>
      <c r="K25" s="16">
        <v>0</v>
      </c>
      <c r="L25" s="16">
        <f>VLOOKUP(B25,[2]Brokers!$B$9:$R$69,12,0)</f>
        <v>0</v>
      </c>
      <c r="M25" s="27">
        <f t="shared" si="0"/>
        <v>158963581.49000001</v>
      </c>
      <c r="N25" s="30">
        <f>VLOOKUP(B25,[3]Sheet1!$B$16:$N$69,13,0)+M25</f>
        <v>1399046805.48</v>
      </c>
      <c r="O25" s="32">
        <f t="shared" si="1"/>
        <v>1.7958643460922935E-2</v>
      </c>
      <c r="P25" s="25"/>
      <c r="Q25" s="10"/>
    </row>
    <row r="26" spans="1:17" x14ac:dyDescent="0.25">
      <c r="A26" s="31">
        <f t="shared" si="2"/>
        <v>11</v>
      </c>
      <c r="B26" s="12" t="s">
        <v>41</v>
      </c>
      <c r="C26" s="13" t="s">
        <v>42</v>
      </c>
      <c r="D26" s="14" t="s">
        <v>14</v>
      </c>
      <c r="E26" s="14"/>
      <c r="F26" s="15"/>
      <c r="G26" s="16">
        <f>VLOOKUP(B26,[1]Brokers!$B$9:$I$69,7,0)</f>
        <v>195776304.94999999</v>
      </c>
      <c r="H26" s="16">
        <f>VLOOKUP(B26,[1]Brokers!$B$9:$AD$69,29,0)</f>
        <v>0</v>
      </c>
      <c r="I26" s="16">
        <f>VLOOKUP(B26,[1]Brokers!$B$9:$U$62,20,0)</f>
        <v>0</v>
      </c>
      <c r="J26" s="16">
        <f>VLOOKUP(B26,[2]Brokers!$B$9:$M$69,12,0)</f>
        <v>0</v>
      </c>
      <c r="K26" s="16">
        <v>0</v>
      </c>
      <c r="L26" s="16">
        <f>VLOOKUP(B26,[2]Brokers!$B$9:$R$69,12,0)</f>
        <v>0</v>
      </c>
      <c r="M26" s="27">
        <f t="shared" si="0"/>
        <v>195776304.94999999</v>
      </c>
      <c r="N26" s="30">
        <f>VLOOKUP(B26,[3]Sheet1!$B$16:$N$69,13,0)+M26</f>
        <v>911873189.68000007</v>
      </c>
      <c r="O26" s="32">
        <f t="shared" si="1"/>
        <v>1.1705116248358264E-2</v>
      </c>
      <c r="P26" s="25"/>
    </row>
    <row r="27" spans="1:17" x14ac:dyDescent="0.25">
      <c r="A27" s="31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VLOOKUP(B27,[1]Brokers!$B$9:$I$69,7,0)</f>
        <v>225982732.43000001</v>
      </c>
      <c r="H27" s="16">
        <f>VLOOKUP(B27,[1]Brokers!$B$9:$AD$69,29,0)</f>
        <v>0</v>
      </c>
      <c r="I27" s="16">
        <f>VLOOKUP(B27,[1]Brokers!$B$9:$U$62,20,0)</f>
        <v>0</v>
      </c>
      <c r="J27" s="16">
        <f>VLOOKUP(B27,[2]Brokers!$B$9:$M$69,12,0)</f>
        <v>0</v>
      </c>
      <c r="K27" s="16">
        <v>0</v>
      </c>
      <c r="L27" s="16">
        <f>VLOOKUP(B27,[2]Brokers!$B$9:$R$69,12,0)</f>
        <v>0</v>
      </c>
      <c r="M27" s="27">
        <f t="shared" si="0"/>
        <v>225982732.43000001</v>
      </c>
      <c r="N27" s="30">
        <f>VLOOKUP(B27,[3]Sheet1!$B$16:$N$69,13,0)+M27</f>
        <v>838251530.69000006</v>
      </c>
      <c r="O27" s="32">
        <f t="shared" si="1"/>
        <v>1.0760083444863568E-2</v>
      </c>
      <c r="P27" s="25"/>
    </row>
    <row r="28" spans="1:17" x14ac:dyDescent="0.25">
      <c r="A28" s="31">
        <f t="shared" si="2"/>
        <v>13</v>
      </c>
      <c r="B28" s="12" t="s">
        <v>125</v>
      </c>
      <c r="C28" s="13" t="s">
        <v>126</v>
      </c>
      <c r="D28" s="14" t="s">
        <v>14</v>
      </c>
      <c r="E28" s="15"/>
      <c r="F28" s="14" t="s">
        <v>14</v>
      </c>
      <c r="G28" s="16">
        <f>VLOOKUP(B28,[1]Brokers!$B$9:$I$69,7,0)</f>
        <v>51555088.890000001</v>
      </c>
      <c r="H28" s="16">
        <f>VLOOKUP(B28,[1]Brokers!$B$9:$AD$69,29,0)</f>
        <v>0</v>
      </c>
      <c r="I28" s="16">
        <f>VLOOKUP(B28,[1]Brokers!$B$9:$U$62,20,0)</f>
        <v>14693220</v>
      </c>
      <c r="J28" s="16">
        <f>VLOOKUP(B28,[2]Brokers!$B$9:$M$69,12,0)</f>
        <v>0</v>
      </c>
      <c r="K28" s="27">
        <v>0</v>
      </c>
      <c r="L28" s="16">
        <f>VLOOKUP(B28,[2]Brokers!$B$9:$R$69,12,0)</f>
        <v>0</v>
      </c>
      <c r="M28" s="27">
        <f t="shared" si="0"/>
        <v>66248308.890000001</v>
      </c>
      <c r="N28" s="30">
        <f>VLOOKUP(B28,[3]Sheet1!$B$16:$N$69,13,0)+M28</f>
        <v>791430189.23000002</v>
      </c>
      <c r="O28" s="32">
        <f t="shared" si="1"/>
        <v>1.0159068686566198E-2</v>
      </c>
      <c r="P28" s="25"/>
    </row>
    <row r="29" spans="1:17" x14ac:dyDescent="0.25">
      <c r="A29" s="31">
        <f t="shared" si="2"/>
        <v>14</v>
      </c>
      <c r="B29" s="12" t="s">
        <v>79</v>
      </c>
      <c r="C29" s="13" t="s">
        <v>114</v>
      </c>
      <c r="D29" s="14" t="s">
        <v>14</v>
      </c>
      <c r="E29" s="15"/>
      <c r="F29" s="15" t="s">
        <v>14</v>
      </c>
      <c r="G29" s="16">
        <f>VLOOKUP(B29,[1]Brokers!$B$9:$I$69,7,0)</f>
        <v>203973989.42000002</v>
      </c>
      <c r="H29" s="16">
        <f>VLOOKUP(B29,[1]Brokers!$B$9:$AD$69,29,0)</f>
        <v>0</v>
      </c>
      <c r="I29" s="16">
        <f>VLOOKUP(B29,[1]Brokers!$B$9:$U$62,20,0)</f>
        <v>0</v>
      </c>
      <c r="J29" s="16">
        <f>VLOOKUP(B29,[2]Brokers!$B$9:$M$69,12,0)</f>
        <v>0</v>
      </c>
      <c r="K29" s="16">
        <v>0</v>
      </c>
      <c r="L29" s="16">
        <f>VLOOKUP(B29,[2]Brokers!$B$9:$R$69,12,0)</f>
        <v>0</v>
      </c>
      <c r="M29" s="27">
        <f t="shared" si="0"/>
        <v>203973989.42000002</v>
      </c>
      <c r="N29" s="30">
        <f>VLOOKUP(B29,[3]Sheet1!$B$16:$N$69,13,0)+M29</f>
        <v>612184695.87000012</v>
      </c>
      <c r="O29" s="32">
        <f t="shared" si="1"/>
        <v>7.8582122072684557E-3</v>
      </c>
      <c r="P29" s="25"/>
    </row>
    <row r="30" spans="1:17" x14ac:dyDescent="0.25">
      <c r="A30" s="31">
        <f t="shared" si="2"/>
        <v>15</v>
      </c>
      <c r="B30" s="12" t="s">
        <v>86</v>
      </c>
      <c r="C30" s="13" t="s">
        <v>87</v>
      </c>
      <c r="D30" s="14" t="s">
        <v>14</v>
      </c>
      <c r="E30" s="15"/>
      <c r="F30" s="15"/>
      <c r="G30" s="16">
        <f>VLOOKUP(B30,[1]Brokers!$B$9:$I$69,7,0)</f>
        <v>0</v>
      </c>
      <c r="H30" s="16">
        <f>VLOOKUP(B30,[1]Brokers!$B$9:$AD$69,29,0)</f>
        <v>0</v>
      </c>
      <c r="I30" s="16">
        <f>VLOOKUP(B30,[1]Brokers!$B$9:$U$62,20,0)</f>
        <v>0</v>
      </c>
      <c r="J30" s="16">
        <f>VLOOKUP(B30,[2]Brokers!$B$9:$M$69,12,0)</f>
        <v>0</v>
      </c>
      <c r="K30" s="16">
        <v>0</v>
      </c>
      <c r="L30" s="16">
        <f>VLOOKUP(B30,[2]Brokers!$B$9:$R$69,12,0)</f>
        <v>0</v>
      </c>
      <c r="M30" s="27">
        <f t="shared" si="0"/>
        <v>0</v>
      </c>
      <c r="N30" s="30">
        <f>VLOOKUP(B30,[3]Sheet1!$B$16:$N$69,13,0)+M30</f>
        <v>499312375</v>
      </c>
      <c r="O30" s="32">
        <f t="shared" si="1"/>
        <v>6.4093444787754359E-3</v>
      </c>
      <c r="P30" s="25"/>
    </row>
    <row r="31" spans="1:17" x14ac:dyDescent="0.25">
      <c r="A31" s="31">
        <f t="shared" si="2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VLOOKUP(B31,[1]Brokers!$B$9:$I$69,7,0)</f>
        <v>93213655.789999992</v>
      </c>
      <c r="H31" s="16">
        <f>VLOOKUP(B31,[1]Brokers!$B$9:$AD$69,29,0)</f>
        <v>0</v>
      </c>
      <c r="I31" s="16">
        <f>VLOOKUP(B31,[1]Brokers!$B$9:$U$62,20,0)</f>
        <v>0</v>
      </c>
      <c r="J31" s="16">
        <f>VLOOKUP(B31,[2]Brokers!$B$9:$M$69,12,0)</f>
        <v>0</v>
      </c>
      <c r="K31" s="16">
        <v>0</v>
      </c>
      <c r="L31" s="16">
        <f>VLOOKUP(B31,[2]Brokers!$B$9:$R$69,12,0)</f>
        <v>0</v>
      </c>
      <c r="M31" s="27">
        <f t="shared" si="0"/>
        <v>93213655.789999992</v>
      </c>
      <c r="N31" s="30">
        <f>VLOOKUP(B31,[3]Sheet1!$B$16:$N$69,13,0)+M31</f>
        <v>453382792.45999992</v>
      </c>
      <c r="O31" s="32">
        <f t="shared" si="1"/>
        <v>5.8197766430789742E-3</v>
      </c>
      <c r="P31" s="25"/>
    </row>
    <row r="32" spans="1:17" x14ac:dyDescent="0.25">
      <c r="A32" s="31">
        <f t="shared" si="2"/>
        <v>17</v>
      </c>
      <c r="B32" s="12" t="s">
        <v>47</v>
      </c>
      <c r="C32" s="13" t="s">
        <v>48</v>
      </c>
      <c r="D32" s="14" t="s">
        <v>14</v>
      </c>
      <c r="E32" s="15"/>
      <c r="F32" s="15"/>
      <c r="G32" s="16">
        <f>VLOOKUP(B32,[1]Brokers!$B$9:$I$69,7,0)</f>
        <v>28305295.979999997</v>
      </c>
      <c r="H32" s="16">
        <f>VLOOKUP(B32,[1]Brokers!$B$9:$AD$69,29,0)</f>
        <v>0</v>
      </c>
      <c r="I32" s="16">
        <f>VLOOKUP(B32,[1]Brokers!$B$9:$U$62,20,0)</f>
        <v>0</v>
      </c>
      <c r="J32" s="16">
        <f>VLOOKUP(B32,[2]Brokers!$B$9:$M$69,12,0)</f>
        <v>0</v>
      </c>
      <c r="K32" s="16">
        <v>0</v>
      </c>
      <c r="L32" s="16">
        <f>VLOOKUP(B32,[2]Brokers!$B$9:$R$69,12,0)</f>
        <v>0</v>
      </c>
      <c r="M32" s="27">
        <f t="shared" si="0"/>
        <v>28305295.979999997</v>
      </c>
      <c r="N32" s="30">
        <f>VLOOKUP(B32,[3]Sheet1!$B$16:$N$69,13,0)+M32</f>
        <v>233232546.57999998</v>
      </c>
      <c r="O32" s="32">
        <f t="shared" si="1"/>
        <v>2.9938527654021344E-3</v>
      </c>
      <c r="P32" s="25"/>
    </row>
    <row r="33" spans="1:17" x14ac:dyDescent="0.25">
      <c r="A33" s="31">
        <f t="shared" si="2"/>
        <v>18</v>
      </c>
      <c r="B33" s="12" t="s">
        <v>59</v>
      </c>
      <c r="C33" s="13" t="s">
        <v>60</v>
      </c>
      <c r="D33" s="14" t="s">
        <v>14</v>
      </c>
      <c r="E33" s="15"/>
      <c r="F33" s="15"/>
      <c r="G33" s="16">
        <f>VLOOKUP(B33,[1]Brokers!$B$9:$I$69,7,0)</f>
        <v>17444110</v>
      </c>
      <c r="H33" s="16">
        <f>VLOOKUP(B33,[1]Brokers!$B$9:$AD$69,29,0)</f>
        <v>0</v>
      </c>
      <c r="I33" s="16">
        <f>VLOOKUP(B33,[1]Brokers!$B$9:$U$62,20,0)</f>
        <v>0</v>
      </c>
      <c r="J33" s="16">
        <f>VLOOKUP(B33,[2]Brokers!$B$9:$M$69,12,0)</f>
        <v>0</v>
      </c>
      <c r="K33" s="16">
        <v>0</v>
      </c>
      <c r="L33" s="16">
        <f>VLOOKUP(B33,[2]Brokers!$B$9:$R$69,12,0)</f>
        <v>0</v>
      </c>
      <c r="M33" s="27">
        <f t="shared" si="0"/>
        <v>17444110</v>
      </c>
      <c r="N33" s="30">
        <f>VLOOKUP(B33,[3]Sheet1!$B$16:$N$69,13,0)+M33</f>
        <v>216383401.80000001</v>
      </c>
      <c r="O33" s="32">
        <f t="shared" si="1"/>
        <v>2.7775713782889457E-3</v>
      </c>
      <c r="P33" s="25"/>
    </row>
    <row r="34" spans="1:17" x14ac:dyDescent="0.25">
      <c r="A34" s="31">
        <f t="shared" si="2"/>
        <v>19</v>
      </c>
      <c r="B34" s="12" t="s">
        <v>115</v>
      </c>
      <c r="C34" s="13" t="s">
        <v>117</v>
      </c>
      <c r="D34" s="14" t="s">
        <v>14</v>
      </c>
      <c r="E34" s="15"/>
      <c r="F34" s="15"/>
      <c r="G34" s="16">
        <f>VLOOKUP(B34,[1]Brokers!$B$9:$I$69,7,0)</f>
        <v>18544617.149999999</v>
      </c>
      <c r="H34" s="16">
        <f>VLOOKUP(B34,[1]Brokers!$B$9:$AD$69,29,0)</f>
        <v>0</v>
      </c>
      <c r="I34" s="16">
        <f>VLOOKUP(B34,[1]Brokers!$B$9:$U$62,20,0)</f>
        <v>98000</v>
      </c>
      <c r="J34" s="16">
        <f>VLOOKUP(B34,[2]Brokers!$B$9:$M$69,12,0)</f>
        <v>0</v>
      </c>
      <c r="K34" s="16">
        <v>0</v>
      </c>
      <c r="L34" s="16">
        <f>VLOOKUP(B34,[2]Brokers!$B$9:$R$69,12,0)</f>
        <v>0</v>
      </c>
      <c r="M34" s="27">
        <f t="shared" si="0"/>
        <v>18642617.149999999</v>
      </c>
      <c r="N34" s="30">
        <f>VLOOKUP(B34,[3]Sheet1!$B$16:$N$69,13,0)+M34</f>
        <v>185741050.74000001</v>
      </c>
      <c r="O34" s="32">
        <f t="shared" si="1"/>
        <v>2.3842356761984264E-3</v>
      </c>
      <c r="P34" s="25"/>
    </row>
    <row r="35" spans="1:17" x14ac:dyDescent="0.25">
      <c r="A35" s="31">
        <f t="shared" si="2"/>
        <v>20</v>
      </c>
      <c r="B35" s="12" t="s">
        <v>98</v>
      </c>
      <c r="C35" s="13" t="s">
        <v>99</v>
      </c>
      <c r="D35" s="14" t="s">
        <v>14</v>
      </c>
      <c r="E35" s="15" t="s">
        <v>14</v>
      </c>
      <c r="F35" s="15" t="s">
        <v>14</v>
      </c>
      <c r="G35" s="16">
        <f>VLOOKUP(B35,[1]Brokers!$B$9:$I$69,7,0)</f>
        <v>1001000</v>
      </c>
      <c r="H35" s="16">
        <f>VLOOKUP(B35,[1]Brokers!$B$9:$AD$69,29,0)</f>
        <v>0</v>
      </c>
      <c r="I35" s="16">
        <f>VLOOKUP(B35,[1]Brokers!$B$9:$U$62,20,0)</f>
        <v>0</v>
      </c>
      <c r="J35" s="16">
        <f>VLOOKUP(B35,[2]Brokers!$B$9:$M$69,12,0)</f>
        <v>0</v>
      </c>
      <c r="K35" s="16">
        <v>0</v>
      </c>
      <c r="L35" s="16">
        <f>VLOOKUP(B35,[2]Brokers!$B$9:$R$69,12,0)</f>
        <v>0</v>
      </c>
      <c r="M35" s="27">
        <f t="shared" si="0"/>
        <v>1001000</v>
      </c>
      <c r="N35" s="30">
        <f>VLOOKUP(B35,[3]Sheet1!$B$16:$N$69,13,0)+M35</f>
        <v>180506968.44000003</v>
      </c>
      <c r="O35" s="32">
        <f t="shared" si="1"/>
        <v>2.3170492050220187E-3</v>
      </c>
      <c r="P35" s="25"/>
    </row>
    <row r="36" spans="1:17" x14ac:dyDescent="0.25">
      <c r="A36" s="31">
        <f t="shared" si="2"/>
        <v>21</v>
      </c>
      <c r="B36" s="12" t="s">
        <v>57</v>
      </c>
      <c r="C36" s="13" t="s">
        <v>58</v>
      </c>
      <c r="D36" s="14" t="s">
        <v>14</v>
      </c>
      <c r="E36" s="15" t="s">
        <v>14</v>
      </c>
      <c r="F36" s="15" t="s">
        <v>14</v>
      </c>
      <c r="G36" s="16">
        <f>VLOOKUP(B36,[1]Brokers!$B$9:$I$69,7,0)</f>
        <v>5424475</v>
      </c>
      <c r="H36" s="16">
        <f>VLOOKUP(B36,[1]Brokers!$B$9:$AD$69,29,0)</f>
        <v>0</v>
      </c>
      <c r="I36" s="16">
        <f>VLOOKUP(B36,[1]Brokers!$B$9:$U$62,20,0)</f>
        <v>0</v>
      </c>
      <c r="J36" s="16">
        <f>VLOOKUP(B36,[2]Brokers!$B$9:$M$69,12,0)</f>
        <v>0</v>
      </c>
      <c r="K36" s="16">
        <v>0</v>
      </c>
      <c r="L36" s="16">
        <f>VLOOKUP(B36,[2]Brokers!$B$9:$R$69,12,0)</f>
        <v>0</v>
      </c>
      <c r="M36" s="27">
        <f t="shared" si="0"/>
        <v>5424475</v>
      </c>
      <c r="N36" s="30">
        <f>VLOOKUP(B36,[3]Sheet1!$B$16:$N$69,13,0)+M36</f>
        <v>172603838.97000003</v>
      </c>
      <c r="O36" s="32">
        <f t="shared" si="1"/>
        <v>2.2156019311914995E-3</v>
      </c>
      <c r="P36" s="25"/>
    </row>
    <row r="37" spans="1:17" x14ac:dyDescent="0.25">
      <c r="A37" s="31">
        <f t="shared" si="2"/>
        <v>22</v>
      </c>
      <c r="B37" s="12" t="s">
        <v>51</v>
      </c>
      <c r="C37" s="13" t="s">
        <v>52</v>
      </c>
      <c r="D37" s="14" t="s">
        <v>14</v>
      </c>
      <c r="E37" s="15"/>
      <c r="F37" s="15"/>
      <c r="G37" s="16">
        <f>VLOOKUP(B37,[1]Brokers!$B$9:$I$69,7,0)</f>
        <v>2358570</v>
      </c>
      <c r="H37" s="16">
        <f>VLOOKUP(B37,[1]Brokers!$B$9:$AD$69,29,0)</f>
        <v>0</v>
      </c>
      <c r="I37" s="16">
        <f>VLOOKUP(B37,[1]Brokers!$B$9:$U$62,20,0)</f>
        <v>0</v>
      </c>
      <c r="J37" s="16">
        <f>VLOOKUP(B37,[2]Brokers!$B$9:$M$69,12,0)</f>
        <v>0</v>
      </c>
      <c r="K37" s="16">
        <v>0</v>
      </c>
      <c r="L37" s="16">
        <f>VLOOKUP(B37,[2]Brokers!$B$9:$R$69,12,0)</f>
        <v>0</v>
      </c>
      <c r="M37" s="27">
        <f t="shared" si="0"/>
        <v>2358570</v>
      </c>
      <c r="N37" s="30">
        <f>VLOOKUP(B37,[3]Sheet1!$B$16:$N$69,13,0)+M37</f>
        <v>171519205.47</v>
      </c>
      <c r="O37" s="32">
        <f t="shared" si="1"/>
        <v>2.201679204492166E-3</v>
      </c>
      <c r="P37" s="25"/>
    </row>
    <row r="38" spans="1:17" x14ac:dyDescent="0.25">
      <c r="A38" s="31">
        <f t="shared" si="2"/>
        <v>23</v>
      </c>
      <c r="B38" s="12" t="s">
        <v>94</v>
      </c>
      <c r="C38" s="13" t="s">
        <v>95</v>
      </c>
      <c r="D38" s="14" t="s">
        <v>14</v>
      </c>
      <c r="E38" s="15" t="s">
        <v>14</v>
      </c>
      <c r="F38" s="15" t="s">
        <v>14</v>
      </c>
      <c r="G38" s="16">
        <f>VLOOKUP(B38,[1]Brokers!$B$9:$I$69,7,0)</f>
        <v>24878061.140000001</v>
      </c>
      <c r="H38" s="16">
        <f>VLOOKUP(B38,[1]Brokers!$B$9:$AD$69,29,0)</f>
        <v>0</v>
      </c>
      <c r="I38" s="16">
        <f>VLOOKUP(B38,[1]Brokers!$B$9:$U$62,20,0)</f>
        <v>400000</v>
      </c>
      <c r="J38" s="16">
        <f>VLOOKUP(B38,[2]Brokers!$B$9:$M$69,12,0)</f>
        <v>0</v>
      </c>
      <c r="K38" s="16">
        <v>0</v>
      </c>
      <c r="L38" s="16">
        <f>VLOOKUP(B38,[2]Brokers!$B$9:$R$69,12,0)</f>
        <v>0</v>
      </c>
      <c r="M38" s="27">
        <f t="shared" si="0"/>
        <v>25278061.140000001</v>
      </c>
      <c r="N38" s="30">
        <f>VLOOKUP(B38,[3]Sheet1!$B$16:$N$69,13,0)+M38</f>
        <v>168541659.63</v>
      </c>
      <c r="O38" s="32">
        <f t="shared" si="1"/>
        <v>2.1634584073611019E-3</v>
      </c>
      <c r="P38" s="25"/>
    </row>
    <row r="39" spans="1:17" x14ac:dyDescent="0.25">
      <c r="A39" s="31">
        <f t="shared" si="2"/>
        <v>24</v>
      </c>
      <c r="B39" s="12" t="s">
        <v>43</v>
      </c>
      <c r="C39" s="13" t="s">
        <v>44</v>
      </c>
      <c r="D39" s="14" t="s">
        <v>14</v>
      </c>
      <c r="E39" s="15" t="s">
        <v>14</v>
      </c>
      <c r="F39" s="15"/>
      <c r="G39" s="16">
        <f>VLOOKUP(B39,[1]Brokers!$B$9:$I$69,7,0)</f>
        <v>29205643.5</v>
      </c>
      <c r="H39" s="16">
        <f>VLOOKUP(B39,[1]Brokers!$B$9:$AD$69,29,0)</f>
        <v>0</v>
      </c>
      <c r="I39" s="16">
        <f>VLOOKUP(B39,[1]Brokers!$B$9:$U$62,20,0)</f>
        <v>0</v>
      </c>
      <c r="J39" s="16">
        <f>VLOOKUP(B39,[2]Brokers!$B$9:$M$69,12,0)</f>
        <v>0</v>
      </c>
      <c r="K39" s="16">
        <v>0</v>
      </c>
      <c r="L39" s="16">
        <f>VLOOKUP(B39,[2]Brokers!$B$9:$R$69,12,0)</f>
        <v>0</v>
      </c>
      <c r="M39" s="27">
        <f t="shared" si="0"/>
        <v>29205643.5</v>
      </c>
      <c r="N39" s="30">
        <f>VLOOKUP(B39,[3]Sheet1!$B$16:$N$69,13,0)+M39</f>
        <v>152425687.73000002</v>
      </c>
      <c r="O39" s="32">
        <f t="shared" si="1"/>
        <v>1.9565882781812176E-3</v>
      </c>
      <c r="P39" s="25"/>
      <c r="Q39" s="1"/>
    </row>
    <row r="40" spans="1:17" x14ac:dyDescent="0.25">
      <c r="A40" s="31">
        <f t="shared" si="2"/>
        <v>25</v>
      </c>
      <c r="B40" s="12" t="s">
        <v>69</v>
      </c>
      <c r="C40" s="13" t="s">
        <v>70</v>
      </c>
      <c r="D40" s="14" t="s">
        <v>14</v>
      </c>
      <c r="E40" s="15"/>
      <c r="F40" s="15"/>
      <c r="G40" s="16">
        <f>VLOOKUP(B40,[1]Brokers!$B$9:$I$69,7,0)</f>
        <v>6262708.8300000001</v>
      </c>
      <c r="H40" s="16">
        <f>VLOOKUP(B40,[1]Brokers!$B$9:$AD$69,29,0)</f>
        <v>0</v>
      </c>
      <c r="I40" s="16">
        <f>VLOOKUP(B40,[1]Brokers!$B$9:$U$62,20,0)</f>
        <v>0</v>
      </c>
      <c r="J40" s="16">
        <f>VLOOKUP(B40,[2]Brokers!$B$9:$M$69,12,0)</f>
        <v>0</v>
      </c>
      <c r="K40" s="16">
        <v>0</v>
      </c>
      <c r="L40" s="16">
        <f>VLOOKUP(B40,[2]Brokers!$B$9:$R$69,12,0)</f>
        <v>0</v>
      </c>
      <c r="M40" s="27">
        <f t="shared" si="0"/>
        <v>6262708.8300000001</v>
      </c>
      <c r="N40" s="30">
        <f>VLOOKUP(B40,[3]Sheet1!$B$16:$N$69,13,0)+M40</f>
        <v>142420273.36000001</v>
      </c>
      <c r="O40" s="32">
        <f t="shared" si="1"/>
        <v>1.8281553561046919E-3</v>
      </c>
      <c r="P40" s="25"/>
    </row>
    <row r="41" spans="1:17" x14ac:dyDescent="0.25">
      <c r="A41" s="31">
        <f t="shared" si="2"/>
        <v>26</v>
      </c>
      <c r="B41" s="12" t="s">
        <v>80</v>
      </c>
      <c r="C41" s="13" t="s">
        <v>81</v>
      </c>
      <c r="D41" s="14" t="s">
        <v>14</v>
      </c>
      <c r="E41" s="15"/>
      <c r="F41" s="15"/>
      <c r="G41" s="16">
        <f>VLOOKUP(B41,[1]Brokers!$B$9:$I$69,7,0)</f>
        <v>5492840.0600000005</v>
      </c>
      <c r="H41" s="16">
        <f>VLOOKUP(B41,[1]Brokers!$B$9:$AD$69,29,0)</f>
        <v>0</v>
      </c>
      <c r="I41" s="16">
        <f>VLOOKUP(B41,[1]Brokers!$B$9:$U$62,20,0)</f>
        <v>0</v>
      </c>
      <c r="J41" s="16">
        <f>VLOOKUP(B41,[2]Brokers!$B$9:$M$69,12,0)</f>
        <v>0</v>
      </c>
      <c r="K41" s="16">
        <v>0</v>
      </c>
      <c r="L41" s="16">
        <f>VLOOKUP(B41,[2]Brokers!$B$9:$R$69,12,0)</f>
        <v>0</v>
      </c>
      <c r="M41" s="27">
        <f t="shared" si="0"/>
        <v>5492840.0600000005</v>
      </c>
      <c r="N41" s="30">
        <f>VLOOKUP(B41,[3]Sheet1!$B$16:$N$69,13,0)+M41</f>
        <v>118604408.96000001</v>
      </c>
      <c r="O41" s="32">
        <f t="shared" si="1"/>
        <v>1.5224467723761101E-3</v>
      </c>
      <c r="P41" s="25"/>
    </row>
    <row r="42" spans="1:17" x14ac:dyDescent="0.25">
      <c r="A42" s="31">
        <f t="shared" si="2"/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VLOOKUP(B42,[1]Brokers!$B$9:$I$69,7,0)</f>
        <v>87500</v>
      </c>
      <c r="H42" s="16">
        <f>VLOOKUP(B42,[1]Brokers!$B$9:$AD$69,29,0)</f>
        <v>0</v>
      </c>
      <c r="I42" s="16">
        <f>VLOOKUP(B42,[1]Brokers!$B$9:$U$62,20,0)</f>
        <v>0</v>
      </c>
      <c r="J42" s="16">
        <f>VLOOKUP(B42,[2]Brokers!$B$9:$M$69,12,0)</f>
        <v>0</v>
      </c>
      <c r="K42" s="16">
        <v>0</v>
      </c>
      <c r="L42" s="16">
        <f>VLOOKUP(B42,[2]Brokers!$B$9:$R$69,12,0)</f>
        <v>0</v>
      </c>
      <c r="M42" s="27">
        <f t="shared" si="0"/>
        <v>87500</v>
      </c>
      <c r="N42" s="30">
        <f>VLOOKUP(B42,[3]Sheet1!$B$16:$N$69,13,0)+M42</f>
        <v>95646729.599999994</v>
      </c>
      <c r="O42" s="32">
        <f t="shared" si="1"/>
        <v>1.2277541454378876E-3</v>
      </c>
      <c r="P42" s="25"/>
    </row>
    <row r="43" spans="1:17" x14ac:dyDescent="0.25">
      <c r="A43" s="31">
        <f t="shared" si="2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VLOOKUP(B43,[1]Brokers!$B$9:$I$69,7,0)</f>
        <v>18348648.739999998</v>
      </c>
      <c r="H43" s="16">
        <f>VLOOKUP(B43,[1]Brokers!$B$9:$AD$69,29,0)</f>
        <v>0</v>
      </c>
      <c r="I43" s="16">
        <f>VLOOKUP(B43,[1]Brokers!$B$9:$U$62,20,0)</f>
        <v>0</v>
      </c>
      <c r="J43" s="16">
        <f>VLOOKUP(B43,[2]Brokers!$B$9:$M$69,12,0)</f>
        <v>0</v>
      </c>
      <c r="K43" s="16">
        <v>0</v>
      </c>
      <c r="L43" s="16">
        <f>VLOOKUP(B43,[2]Brokers!$B$9:$R$69,12,0)</f>
        <v>0</v>
      </c>
      <c r="M43" s="27">
        <f t="shared" si="0"/>
        <v>18348648.739999998</v>
      </c>
      <c r="N43" s="30">
        <f>VLOOKUP(B43,[3]Sheet1!$B$16:$N$69,13,0)+M43</f>
        <v>86574281.219999999</v>
      </c>
      <c r="O43" s="32">
        <f t="shared" si="1"/>
        <v>1.1112970940112569E-3</v>
      </c>
      <c r="P43" s="25"/>
    </row>
    <row r="44" spans="1:17" x14ac:dyDescent="0.25">
      <c r="A44" s="31">
        <f t="shared" si="2"/>
        <v>29</v>
      </c>
      <c r="B44" s="12" t="s">
        <v>55</v>
      </c>
      <c r="C44" s="13" t="s">
        <v>56</v>
      </c>
      <c r="D44" s="14" t="s">
        <v>14</v>
      </c>
      <c r="E44" s="15"/>
      <c r="F44" s="15"/>
      <c r="G44" s="16">
        <f>VLOOKUP(B44,[1]Brokers!$B$9:$I$69,7,0)</f>
        <v>9211799.5599999987</v>
      </c>
      <c r="H44" s="16">
        <f>VLOOKUP(B44,[1]Brokers!$B$9:$AD$69,29,0)</f>
        <v>0</v>
      </c>
      <c r="I44" s="16">
        <f>VLOOKUP(B44,[1]Brokers!$B$9:$U$62,20,0)</f>
        <v>0</v>
      </c>
      <c r="J44" s="16">
        <f>VLOOKUP(B44,[2]Brokers!$B$9:$M$69,12,0)</f>
        <v>0</v>
      </c>
      <c r="K44" s="16">
        <v>0</v>
      </c>
      <c r="L44" s="16">
        <f>VLOOKUP(B44,[2]Brokers!$B$9:$R$69,12,0)</f>
        <v>0</v>
      </c>
      <c r="M44" s="27">
        <f t="shared" si="0"/>
        <v>9211799.5599999987</v>
      </c>
      <c r="N44" s="30">
        <f>VLOOKUP(B44,[3]Sheet1!$B$16:$N$69,13,0)+M44</f>
        <v>75678136.519999996</v>
      </c>
      <c r="O44" s="32">
        <f t="shared" si="1"/>
        <v>9.714304526669816E-4</v>
      </c>
      <c r="P44" s="25"/>
    </row>
    <row r="45" spans="1:17" x14ac:dyDescent="0.25">
      <c r="A45" s="31">
        <f t="shared" si="2"/>
        <v>30</v>
      </c>
      <c r="B45" s="12" t="s">
        <v>33</v>
      </c>
      <c r="C45" s="13" t="s">
        <v>34</v>
      </c>
      <c r="D45" s="14" t="s">
        <v>14</v>
      </c>
      <c r="E45" s="15"/>
      <c r="F45" s="15"/>
      <c r="G45" s="16">
        <f>VLOOKUP(B45,[1]Brokers!$B$9:$I$69,7,0)</f>
        <v>45453289.170000002</v>
      </c>
      <c r="H45" s="16">
        <f>VLOOKUP(B45,[1]Brokers!$B$9:$AD$69,29,0)</f>
        <v>0</v>
      </c>
      <c r="I45" s="16">
        <f>VLOOKUP(B45,[1]Brokers!$B$9:$U$62,20,0)</f>
        <v>0</v>
      </c>
      <c r="J45" s="16">
        <f>VLOOKUP(B45,[2]Brokers!$B$9:$M$69,12,0)</f>
        <v>0</v>
      </c>
      <c r="K45" s="16">
        <v>0</v>
      </c>
      <c r="L45" s="16">
        <f>VLOOKUP(B45,[2]Brokers!$B$9:$R$69,12,0)</f>
        <v>0</v>
      </c>
      <c r="M45" s="27">
        <f t="shared" si="0"/>
        <v>45453289.170000002</v>
      </c>
      <c r="N45" s="30">
        <f>VLOOKUP(B45,[3]Sheet1!$B$16:$N$69,13,0)+M45</f>
        <v>74316320.170000002</v>
      </c>
      <c r="O45" s="32">
        <f t="shared" si="1"/>
        <v>9.5394971207051914E-4</v>
      </c>
      <c r="P45" s="25"/>
    </row>
    <row r="46" spans="1:17" x14ac:dyDescent="0.25">
      <c r="A46" s="31">
        <f t="shared" si="2"/>
        <v>31</v>
      </c>
      <c r="B46" s="12" t="s">
        <v>90</v>
      </c>
      <c r="C46" s="13" t="s">
        <v>91</v>
      </c>
      <c r="D46" s="14" t="s">
        <v>14</v>
      </c>
      <c r="E46" s="15"/>
      <c r="F46" s="15"/>
      <c r="G46" s="16">
        <f>VLOOKUP(B46,[1]Brokers!$B$9:$I$69,7,0)</f>
        <v>218250</v>
      </c>
      <c r="H46" s="16">
        <f>VLOOKUP(B46,[1]Brokers!$B$9:$AD$69,29,0)</f>
        <v>0</v>
      </c>
      <c r="I46" s="16">
        <f>VLOOKUP(B46,[1]Brokers!$B$9:$U$62,20,0)</f>
        <v>0</v>
      </c>
      <c r="J46" s="16">
        <f>VLOOKUP(B46,[2]Brokers!$B$9:$M$69,12,0)</f>
        <v>0</v>
      </c>
      <c r="K46" s="16">
        <v>0</v>
      </c>
      <c r="L46" s="16">
        <f>VLOOKUP(B46,[2]Brokers!$B$9:$R$69,12,0)</f>
        <v>0</v>
      </c>
      <c r="M46" s="27">
        <f t="shared" si="0"/>
        <v>218250</v>
      </c>
      <c r="N46" s="30">
        <f>VLOOKUP(B46,[3]Sheet1!$B$16:$N$69,13,0)+M46</f>
        <v>59998731</v>
      </c>
      <c r="O46" s="32">
        <f t="shared" si="1"/>
        <v>7.701642389063211E-4</v>
      </c>
      <c r="P46" s="25"/>
    </row>
    <row r="47" spans="1:17" x14ac:dyDescent="0.25">
      <c r="A47" s="31">
        <f t="shared" si="2"/>
        <v>32</v>
      </c>
      <c r="B47" s="12" t="s">
        <v>67</v>
      </c>
      <c r="C47" s="13" t="s">
        <v>68</v>
      </c>
      <c r="D47" s="14" t="s">
        <v>14</v>
      </c>
      <c r="E47" s="15"/>
      <c r="F47" s="15"/>
      <c r="G47" s="16">
        <f>VLOOKUP(B47,[1]Brokers!$B$9:$I$69,7,0)</f>
        <v>19256345.199999999</v>
      </c>
      <c r="H47" s="16">
        <f>VLOOKUP(B47,[1]Brokers!$B$9:$AD$69,29,0)</f>
        <v>0</v>
      </c>
      <c r="I47" s="16">
        <f>VLOOKUP(B47,[1]Brokers!$B$9:$U$62,20,0)</f>
        <v>0</v>
      </c>
      <c r="J47" s="16">
        <f>VLOOKUP(B47,[2]Brokers!$B$9:$M$69,12,0)</f>
        <v>0</v>
      </c>
      <c r="K47" s="16">
        <v>0</v>
      </c>
      <c r="L47" s="16">
        <f>VLOOKUP(B47,[2]Brokers!$B$9:$R$69,12,0)</f>
        <v>0</v>
      </c>
      <c r="M47" s="27">
        <f t="shared" si="0"/>
        <v>19256345.199999999</v>
      </c>
      <c r="N47" s="30">
        <f>VLOOKUP(B47,[3]Sheet1!$B$16:$N$69,13,0)+M47</f>
        <v>56820123.049999997</v>
      </c>
      <c r="O47" s="32">
        <f t="shared" si="1"/>
        <v>7.2936253974049492E-4</v>
      </c>
      <c r="P47" s="25"/>
    </row>
    <row r="48" spans="1:17" x14ac:dyDescent="0.25">
      <c r="A48" s="31">
        <f t="shared" si="2"/>
        <v>33</v>
      </c>
      <c r="B48" s="12" t="s">
        <v>75</v>
      </c>
      <c r="C48" s="13" t="s">
        <v>76</v>
      </c>
      <c r="D48" s="14" t="s">
        <v>14</v>
      </c>
      <c r="E48" s="15"/>
      <c r="F48" s="15"/>
      <c r="G48" s="16">
        <f>VLOOKUP(B48,[1]Brokers!$B$9:$I$69,7,0)</f>
        <v>0</v>
      </c>
      <c r="H48" s="16">
        <f>VLOOKUP(B48,[1]Brokers!$B$9:$AD$69,29,0)</f>
        <v>0</v>
      </c>
      <c r="I48" s="16">
        <f>VLOOKUP(B48,[1]Brokers!$B$9:$U$62,20,0)</f>
        <v>0</v>
      </c>
      <c r="J48" s="16">
        <f>VLOOKUP(B48,[2]Brokers!$B$9:$M$69,12,0)</f>
        <v>0</v>
      </c>
      <c r="K48" s="16">
        <v>0</v>
      </c>
      <c r="L48" s="16">
        <f>VLOOKUP(B48,[2]Brokers!$B$9:$R$69,12,0)</f>
        <v>0</v>
      </c>
      <c r="M48" s="27">
        <f t="shared" ref="M48:M79" si="3">L48+I48+J48+H48+G48</f>
        <v>0</v>
      </c>
      <c r="N48" s="30">
        <f>VLOOKUP(B48,[3]Sheet1!$B$16:$N$69,13,0)+M48</f>
        <v>52295725.439999998</v>
      </c>
      <c r="O48" s="32">
        <f t="shared" ref="O48:O79" si="4">N48/$N$70</f>
        <v>6.7128582405437094E-4</v>
      </c>
      <c r="P48" s="25"/>
    </row>
    <row r="49" spans="1:17" x14ac:dyDescent="0.25">
      <c r="A49" s="31">
        <f t="shared" si="2"/>
        <v>34</v>
      </c>
      <c r="B49" s="12" t="s">
        <v>120</v>
      </c>
      <c r="C49" s="13" t="s">
        <v>121</v>
      </c>
      <c r="D49" s="14" t="s">
        <v>14</v>
      </c>
      <c r="E49" s="15"/>
      <c r="F49" s="15"/>
      <c r="G49" s="16">
        <f>VLOOKUP(B49,[1]Brokers!$B$9:$I$69,7,0)</f>
        <v>7941347.2000000002</v>
      </c>
      <c r="H49" s="16">
        <f>VLOOKUP(B49,[1]Brokers!$B$9:$AD$69,29,0)</f>
        <v>0</v>
      </c>
      <c r="I49" s="16">
        <f>VLOOKUP(B49,[1]Brokers!$B$9:$U$62,20,0)</f>
        <v>0</v>
      </c>
      <c r="J49" s="16">
        <f>VLOOKUP(B49,[2]Brokers!$B$9:$M$69,12,0)</f>
        <v>0</v>
      </c>
      <c r="K49" s="16"/>
      <c r="L49" s="16">
        <f>VLOOKUP(B49,[2]Brokers!$B$9:$R$69,12,0)</f>
        <v>0</v>
      </c>
      <c r="M49" s="27">
        <f t="shared" si="3"/>
        <v>7941347.2000000002</v>
      </c>
      <c r="N49" s="30">
        <f>VLOOKUP(B49,[3]Sheet1!$B$16:$N$69,13,0)+M49</f>
        <v>45909559.550000004</v>
      </c>
      <c r="O49" s="32">
        <f t="shared" si="4"/>
        <v>5.8931081374621376E-4</v>
      </c>
      <c r="P49" s="25"/>
    </row>
    <row r="50" spans="1:17" x14ac:dyDescent="0.25">
      <c r="A50" s="31">
        <f t="shared" si="2"/>
        <v>35</v>
      </c>
      <c r="B50" s="12" t="s">
        <v>37</v>
      </c>
      <c r="C50" s="13" t="s">
        <v>38</v>
      </c>
      <c r="D50" s="14" t="s">
        <v>14</v>
      </c>
      <c r="E50" s="15" t="s">
        <v>14</v>
      </c>
      <c r="F50" s="15" t="s">
        <v>14</v>
      </c>
      <c r="G50" s="16">
        <f>VLOOKUP(B50,[1]Brokers!$B$9:$I$69,7,0)</f>
        <v>5652426.0999999996</v>
      </c>
      <c r="H50" s="16">
        <f>VLOOKUP(B50,[1]Brokers!$B$9:$AD$69,29,0)</f>
        <v>0</v>
      </c>
      <c r="I50" s="16">
        <f>VLOOKUP(B50,[1]Brokers!$B$9:$U$62,20,0)</f>
        <v>0</v>
      </c>
      <c r="J50" s="16">
        <f>VLOOKUP(B50,[2]Brokers!$B$9:$M$69,12,0)</f>
        <v>0</v>
      </c>
      <c r="K50" s="16">
        <v>0</v>
      </c>
      <c r="L50" s="16">
        <f>VLOOKUP(B50,[2]Brokers!$B$9:$R$69,12,0)</f>
        <v>0</v>
      </c>
      <c r="M50" s="27">
        <f t="shared" si="3"/>
        <v>5652426.0999999996</v>
      </c>
      <c r="N50" s="30">
        <f>VLOOKUP(B50,[3]Sheet1!$B$16:$N$69,13,0)+M50</f>
        <v>39292588.670000002</v>
      </c>
      <c r="O50" s="32">
        <f t="shared" si="4"/>
        <v>5.0437311161947225E-4</v>
      </c>
      <c r="P50" s="25"/>
    </row>
    <row r="51" spans="1:17" x14ac:dyDescent="0.25">
      <c r="A51" s="31">
        <f t="shared" si="2"/>
        <v>36</v>
      </c>
      <c r="B51" s="12" t="s">
        <v>102</v>
      </c>
      <c r="C51" s="13" t="s">
        <v>103</v>
      </c>
      <c r="D51" s="14" t="s">
        <v>14</v>
      </c>
      <c r="E51" s="15"/>
      <c r="F51" s="15"/>
      <c r="G51" s="16">
        <f>VLOOKUP(B51,[1]Brokers!$B$9:$I$69,7,0)</f>
        <v>1991456</v>
      </c>
      <c r="H51" s="16">
        <f>VLOOKUP(B51,[1]Brokers!$B$9:$AD$69,29,0)</f>
        <v>0</v>
      </c>
      <c r="I51" s="16">
        <f>VLOOKUP(B51,[1]Brokers!$B$9:$U$62,20,0)</f>
        <v>0</v>
      </c>
      <c r="J51" s="16">
        <f>VLOOKUP(B51,[2]Brokers!$B$9:$M$69,12,0)</f>
        <v>0</v>
      </c>
      <c r="K51" s="16">
        <v>0</v>
      </c>
      <c r="L51" s="16">
        <f>VLOOKUP(B51,[2]Brokers!$B$9:$R$69,12,0)</f>
        <v>0</v>
      </c>
      <c r="M51" s="27">
        <f t="shared" si="3"/>
        <v>1991456</v>
      </c>
      <c r="N51" s="30">
        <f>VLOOKUP(B51,[3]Sheet1!$B$16:$N$69,13,0)+M51</f>
        <v>38173958.299999997</v>
      </c>
      <c r="O51" s="32">
        <f t="shared" si="4"/>
        <v>4.9001398946522945E-4</v>
      </c>
      <c r="P51" s="25"/>
    </row>
    <row r="52" spans="1:17" x14ac:dyDescent="0.25">
      <c r="A52" s="31">
        <f t="shared" si="2"/>
        <v>37</v>
      </c>
      <c r="B52" s="12" t="s">
        <v>49</v>
      </c>
      <c r="C52" s="13" t="s">
        <v>50</v>
      </c>
      <c r="D52" s="14" t="s">
        <v>14</v>
      </c>
      <c r="E52" s="15"/>
      <c r="F52" s="15"/>
      <c r="G52" s="16">
        <f>VLOOKUP(B52,[1]Brokers!$B$9:$I$69,7,0)</f>
        <v>669800</v>
      </c>
      <c r="H52" s="16">
        <f>VLOOKUP(B52,[1]Brokers!$B$9:$AD$69,29,0)</f>
        <v>0</v>
      </c>
      <c r="I52" s="16">
        <f>VLOOKUP(B52,[1]Brokers!$B$9:$U$62,20,0)</f>
        <v>0</v>
      </c>
      <c r="J52" s="16">
        <f>VLOOKUP(B52,[2]Brokers!$B$9:$M$69,12,0)</f>
        <v>0</v>
      </c>
      <c r="K52" s="16">
        <v>0</v>
      </c>
      <c r="L52" s="16">
        <f>VLOOKUP(B52,[2]Brokers!$B$9:$R$69,12,0)</f>
        <v>0</v>
      </c>
      <c r="M52" s="27">
        <f t="shared" si="3"/>
        <v>669800</v>
      </c>
      <c r="N52" s="30">
        <f>VLOOKUP(B52,[3]Sheet1!$B$16:$N$69,13,0)+M52</f>
        <v>31620910</v>
      </c>
      <c r="O52" s="32">
        <f t="shared" si="4"/>
        <v>4.058968194456526E-4</v>
      </c>
      <c r="P52" s="25"/>
    </row>
    <row r="53" spans="1:17" x14ac:dyDescent="0.25">
      <c r="A53" s="31">
        <f t="shared" si="2"/>
        <v>38</v>
      </c>
      <c r="B53" s="12" t="s">
        <v>73</v>
      </c>
      <c r="C53" s="13" t="s">
        <v>74</v>
      </c>
      <c r="D53" s="14" t="s">
        <v>14</v>
      </c>
      <c r="E53" s="15"/>
      <c r="F53" s="15"/>
      <c r="G53" s="16">
        <f>VLOOKUP(B53,[1]Brokers!$B$9:$I$69,7,0)</f>
        <v>2398699</v>
      </c>
      <c r="H53" s="16">
        <f>VLOOKUP(B53,[1]Brokers!$B$9:$AD$69,29,0)</f>
        <v>0</v>
      </c>
      <c r="I53" s="16">
        <f>VLOOKUP(B53,[1]Brokers!$B$9:$U$62,20,0)</f>
        <v>0</v>
      </c>
      <c r="J53" s="16">
        <f>VLOOKUP(B53,[2]Brokers!$B$9:$M$69,12,0)</f>
        <v>0</v>
      </c>
      <c r="K53" s="16">
        <v>0</v>
      </c>
      <c r="L53" s="16">
        <f>VLOOKUP(B53,[2]Brokers!$B$9:$R$69,12,0)</f>
        <v>0</v>
      </c>
      <c r="M53" s="27">
        <f t="shared" si="3"/>
        <v>2398699</v>
      </c>
      <c r="N53" s="30">
        <f>VLOOKUP(B53,[3]Sheet1!$B$16:$N$69,13,0)+M53</f>
        <v>29063335.549999997</v>
      </c>
      <c r="O53" s="32">
        <f t="shared" si="4"/>
        <v>3.7306691876441142E-4</v>
      </c>
      <c r="P53" s="25"/>
    </row>
    <row r="54" spans="1:17" x14ac:dyDescent="0.25">
      <c r="A54" s="31">
        <f t="shared" si="2"/>
        <v>39</v>
      </c>
      <c r="B54" s="12" t="s">
        <v>105</v>
      </c>
      <c r="C54" s="13" t="s">
        <v>106</v>
      </c>
      <c r="D54" s="14" t="s">
        <v>14</v>
      </c>
      <c r="E54" s="15"/>
      <c r="F54" s="15"/>
      <c r="G54" s="16">
        <f>VLOOKUP(B54,[1]Brokers!$B$9:$I$69,7,0)</f>
        <v>2043511.95</v>
      </c>
      <c r="H54" s="16">
        <f>VLOOKUP(B54,[1]Brokers!$B$9:$AD$69,29,0)</f>
        <v>0</v>
      </c>
      <c r="I54" s="16">
        <f>VLOOKUP(B54,[1]Brokers!$B$9:$U$62,20,0)</f>
        <v>0</v>
      </c>
      <c r="J54" s="16">
        <f>VLOOKUP(B54,[2]Brokers!$B$9:$M$69,12,0)</f>
        <v>0</v>
      </c>
      <c r="K54" s="16">
        <v>0</v>
      </c>
      <c r="L54" s="16">
        <f>VLOOKUP(B54,[2]Brokers!$B$9:$R$69,12,0)</f>
        <v>0</v>
      </c>
      <c r="M54" s="27">
        <f t="shared" si="3"/>
        <v>2043511.95</v>
      </c>
      <c r="N54" s="30">
        <f>VLOOKUP(B54,[3]Sheet1!$B$16:$N$69,13,0)+M54</f>
        <v>28687849.609999999</v>
      </c>
      <c r="O54" s="32">
        <f t="shared" si="4"/>
        <v>3.6824705277091029E-4</v>
      </c>
      <c r="P54" s="25"/>
    </row>
    <row r="55" spans="1:17" x14ac:dyDescent="0.25">
      <c r="A55" s="31">
        <f t="shared" si="2"/>
        <v>40</v>
      </c>
      <c r="B55" s="12" t="s">
        <v>17</v>
      </c>
      <c r="C55" s="13" t="s">
        <v>18</v>
      </c>
      <c r="D55" s="14" t="s">
        <v>14</v>
      </c>
      <c r="E55" s="15"/>
      <c r="F55" s="15" t="s">
        <v>14</v>
      </c>
      <c r="G55" s="16">
        <f>VLOOKUP(B55,[1]Brokers!$B$9:$I$69,7,0)</f>
        <v>1957294.16</v>
      </c>
      <c r="H55" s="16">
        <f>VLOOKUP(B55,[1]Brokers!$B$9:$AD$69,29,0)</f>
        <v>0</v>
      </c>
      <c r="I55" s="16">
        <f>VLOOKUP(B55,[1]Brokers!$B$9:$U$62,20,0)</f>
        <v>0</v>
      </c>
      <c r="J55" s="16">
        <f>VLOOKUP(B55,[2]Brokers!$B$9:$M$69,12,0)</f>
        <v>0</v>
      </c>
      <c r="K55" s="16">
        <v>0</v>
      </c>
      <c r="L55" s="16">
        <f>VLOOKUP(B55,[2]Brokers!$B$9:$R$69,12,0)</f>
        <v>0</v>
      </c>
      <c r="M55" s="27">
        <f t="shared" si="3"/>
        <v>1957294.16</v>
      </c>
      <c r="N55" s="30">
        <f>VLOOKUP(B55,[3]Sheet1!$B$16:$N$69,13,0)+M55</f>
        <v>26376780.98</v>
      </c>
      <c r="O55" s="32">
        <f t="shared" si="4"/>
        <v>3.3858138513396938E-4</v>
      </c>
      <c r="P55" s="25"/>
    </row>
    <row r="56" spans="1:17" s="18" customFormat="1" x14ac:dyDescent="0.25">
      <c r="A56" s="31">
        <f t="shared" si="2"/>
        <v>41</v>
      </c>
      <c r="B56" s="12" t="s">
        <v>53</v>
      </c>
      <c r="C56" s="13" t="s">
        <v>54</v>
      </c>
      <c r="D56" s="14" t="s">
        <v>14</v>
      </c>
      <c r="E56" s="15"/>
      <c r="F56" s="15"/>
      <c r="G56" s="16">
        <f>VLOOKUP(B56,[1]Brokers!$B$9:$I$69,7,0)</f>
        <v>2615847</v>
      </c>
      <c r="H56" s="16">
        <f>VLOOKUP(B56,[1]Brokers!$B$9:$AD$69,29,0)</f>
        <v>0</v>
      </c>
      <c r="I56" s="16">
        <f>VLOOKUP(B56,[1]Brokers!$B$9:$U$62,20,0)</f>
        <v>0</v>
      </c>
      <c r="J56" s="16">
        <f>VLOOKUP(B56,[2]Brokers!$B$9:$M$69,12,0)</f>
        <v>0</v>
      </c>
      <c r="K56" s="16">
        <v>0</v>
      </c>
      <c r="L56" s="16">
        <f>VLOOKUP(B56,[2]Brokers!$B$9:$R$69,12,0)</f>
        <v>0</v>
      </c>
      <c r="M56" s="27">
        <f t="shared" si="3"/>
        <v>2615847</v>
      </c>
      <c r="N56" s="30">
        <f>VLOOKUP(B56,[3]Sheet1!$B$16:$N$69,13,0)+M56</f>
        <v>25083769.09</v>
      </c>
      <c r="O56" s="32">
        <f t="shared" si="4"/>
        <v>3.2198384212662356E-4</v>
      </c>
      <c r="P56" s="25"/>
      <c r="Q56" s="17"/>
    </row>
    <row r="57" spans="1:17" x14ac:dyDescent="0.25">
      <c r="A57" s="31">
        <f t="shared" si="2"/>
        <v>42</v>
      </c>
      <c r="B57" s="12" t="s">
        <v>39</v>
      </c>
      <c r="C57" s="13" t="s">
        <v>40</v>
      </c>
      <c r="D57" s="14" t="s">
        <v>14</v>
      </c>
      <c r="E57" s="15"/>
      <c r="F57" s="15"/>
      <c r="G57" s="16">
        <f>VLOOKUP(B57,[1]Brokers!$B$9:$I$69,7,0)</f>
        <v>11720855.220000001</v>
      </c>
      <c r="H57" s="16">
        <f>VLOOKUP(B57,[1]Brokers!$B$9:$AD$69,29,0)</f>
        <v>0</v>
      </c>
      <c r="I57" s="16">
        <f>VLOOKUP(B57,[1]Brokers!$B$9:$U$62,20,0)</f>
        <v>0</v>
      </c>
      <c r="J57" s="16">
        <f>VLOOKUP(B57,[2]Brokers!$B$9:$M$69,12,0)</f>
        <v>0</v>
      </c>
      <c r="K57" s="16">
        <v>0</v>
      </c>
      <c r="L57" s="16">
        <f>VLOOKUP(B57,[2]Brokers!$B$9:$R$69,12,0)</f>
        <v>0</v>
      </c>
      <c r="M57" s="27">
        <f t="shared" si="3"/>
        <v>11720855.220000001</v>
      </c>
      <c r="N57" s="30">
        <f>VLOOKUP(B57,[3]Sheet1!$B$16:$N$69,13,0)+M57</f>
        <v>16391593.220000001</v>
      </c>
      <c r="O57" s="32">
        <f t="shared" si="4"/>
        <v>2.1040809874367701E-4</v>
      </c>
      <c r="P57" s="25"/>
    </row>
    <row r="58" spans="1:17" x14ac:dyDescent="0.25">
      <c r="A58" s="31">
        <f t="shared" si="2"/>
        <v>43</v>
      </c>
      <c r="B58" s="12" t="s">
        <v>96</v>
      </c>
      <c r="C58" s="13" t="s">
        <v>97</v>
      </c>
      <c r="D58" s="14" t="s">
        <v>14</v>
      </c>
      <c r="E58" s="15"/>
      <c r="F58" s="15"/>
      <c r="G58" s="16">
        <f>VLOOKUP(B58,[1]Brokers!$B$9:$I$69,7,0)</f>
        <v>8666000</v>
      </c>
      <c r="H58" s="16">
        <f>VLOOKUP(B58,[1]Brokers!$B$9:$AD$69,29,0)</f>
        <v>0</v>
      </c>
      <c r="I58" s="16">
        <f>VLOOKUP(B58,[1]Brokers!$B$9:$U$62,20,0)</f>
        <v>0</v>
      </c>
      <c r="J58" s="16">
        <f>VLOOKUP(B58,[2]Brokers!$B$9:$M$69,12,0)</f>
        <v>0</v>
      </c>
      <c r="K58" s="16">
        <v>0</v>
      </c>
      <c r="L58" s="16">
        <f>VLOOKUP(B58,[2]Brokers!$B$9:$R$69,12,0)</f>
        <v>0</v>
      </c>
      <c r="M58" s="27">
        <f t="shared" si="3"/>
        <v>8666000</v>
      </c>
      <c r="N58" s="30">
        <f>VLOOKUP(B58,[3]Sheet1!$B$16:$N$69,13,0)+M58</f>
        <v>15852696.5</v>
      </c>
      <c r="O58" s="32">
        <f t="shared" si="4"/>
        <v>2.0349063606920956E-4</v>
      </c>
      <c r="P58" s="25"/>
    </row>
    <row r="59" spans="1:17" x14ac:dyDescent="0.25">
      <c r="A59" s="31">
        <f t="shared" si="2"/>
        <v>44</v>
      </c>
      <c r="B59" s="12" t="s">
        <v>84</v>
      </c>
      <c r="C59" s="13" t="s">
        <v>85</v>
      </c>
      <c r="D59" s="14" t="s">
        <v>14</v>
      </c>
      <c r="E59" s="15" t="s">
        <v>14</v>
      </c>
      <c r="F59" s="15"/>
      <c r="G59" s="16">
        <f>VLOOKUP(B59,[1]Brokers!$B$9:$I$69,7,0)</f>
        <v>0</v>
      </c>
      <c r="H59" s="16">
        <f>VLOOKUP(B59,[1]Brokers!$B$9:$AD$69,29,0)</f>
        <v>0</v>
      </c>
      <c r="I59" s="16">
        <f>VLOOKUP(B59,[1]Brokers!$B$9:$U$62,20,0)</f>
        <v>0</v>
      </c>
      <c r="J59" s="16">
        <f>VLOOKUP(B59,[2]Brokers!$B$9:$M$69,12,0)</f>
        <v>0</v>
      </c>
      <c r="K59" s="16">
        <v>0</v>
      </c>
      <c r="L59" s="16">
        <f>VLOOKUP(B59,[2]Brokers!$B$9:$R$69,12,0)</f>
        <v>0</v>
      </c>
      <c r="M59" s="27">
        <f t="shared" si="3"/>
        <v>0</v>
      </c>
      <c r="N59" s="30">
        <f>VLOOKUP(B59,[3]Sheet1!$B$16:$N$69,13,0)+M59</f>
        <v>9120473.8200000003</v>
      </c>
      <c r="O59" s="32">
        <f t="shared" si="4"/>
        <v>1.1707352240575434E-4</v>
      </c>
      <c r="P59" s="25"/>
    </row>
    <row r="60" spans="1:17" x14ac:dyDescent="0.25">
      <c r="A60" s="31">
        <f t="shared" si="2"/>
        <v>45</v>
      </c>
      <c r="B60" s="12" t="s">
        <v>82</v>
      </c>
      <c r="C60" s="13" t="s">
        <v>83</v>
      </c>
      <c r="D60" s="14" t="s">
        <v>14</v>
      </c>
      <c r="E60" s="15"/>
      <c r="F60" s="15"/>
      <c r="G60" s="16">
        <f>VLOOKUP(B60,[1]Brokers!$B$9:$I$69,7,0)</f>
        <v>5247010</v>
      </c>
      <c r="H60" s="16">
        <f>VLOOKUP(B60,[1]Brokers!$B$9:$AD$69,29,0)</f>
        <v>0</v>
      </c>
      <c r="I60" s="16">
        <f>VLOOKUP(B60,[1]Brokers!$B$9:$U$62,20,0)</f>
        <v>0</v>
      </c>
      <c r="J60" s="16">
        <f>VLOOKUP(B60,[2]Brokers!$B$9:$M$69,12,0)</f>
        <v>0</v>
      </c>
      <c r="K60" s="16">
        <v>0</v>
      </c>
      <c r="L60" s="16">
        <f>VLOOKUP(B60,[2]Brokers!$B$9:$R$69,12,0)</f>
        <v>0</v>
      </c>
      <c r="M60" s="27">
        <f t="shared" si="3"/>
        <v>5247010</v>
      </c>
      <c r="N60" s="30">
        <f>VLOOKUP(B60,[3]Sheet1!$B$16:$N$69,13,0)+M60</f>
        <v>6800989.5199999996</v>
      </c>
      <c r="O60" s="32">
        <f t="shared" si="4"/>
        <v>8.7299828349380685E-5</v>
      </c>
      <c r="P60" s="25"/>
    </row>
    <row r="61" spans="1:17" x14ac:dyDescent="0.25">
      <c r="A61" s="31">
        <f t="shared" si="2"/>
        <v>46</v>
      </c>
      <c r="B61" s="12" t="s">
        <v>113</v>
      </c>
      <c r="C61" s="13" t="s">
        <v>112</v>
      </c>
      <c r="D61" s="14" t="s">
        <v>14</v>
      </c>
      <c r="E61" s="15"/>
      <c r="F61" s="15"/>
      <c r="G61" s="16">
        <f>VLOOKUP(B61,[1]Brokers!$B$9:$I$69,7,0)</f>
        <v>0</v>
      </c>
      <c r="H61" s="16">
        <f>VLOOKUP(B61,[1]Brokers!$B$9:$AD$69,29,0)</f>
        <v>0</v>
      </c>
      <c r="I61" s="16">
        <f>VLOOKUP(B61,[1]Brokers!$B$9:$U$62,20,0)</f>
        <v>0</v>
      </c>
      <c r="J61" s="16">
        <f>VLOOKUP(B61,[2]Brokers!$B$9:$M$69,12,0)</f>
        <v>0</v>
      </c>
      <c r="K61" s="16"/>
      <c r="L61" s="16">
        <f>VLOOKUP(B61,[2]Brokers!$B$9:$R$69,12,0)</f>
        <v>0</v>
      </c>
      <c r="M61" s="27">
        <f t="shared" si="3"/>
        <v>0</v>
      </c>
      <c r="N61" s="30">
        <f>VLOOKUP(B61,[3]Sheet1!$B$16:$N$69,13,0)+M61</f>
        <v>5011965.2</v>
      </c>
      <c r="O61" s="32">
        <f t="shared" si="4"/>
        <v>6.4335300086312949E-5</v>
      </c>
      <c r="P61" s="25"/>
    </row>
    <row r="62" spans="1:17" x14ac:dyDescent="0.25">
      <c r="A62" s="31">
        <f t="shared" si="2"/>
        <v>47</v>
      </c>
      <c r="B62" s="12" t="s">
        <v>124</v>
      </c>
      <c r="C62" s="13" t="s">
        <v>122</v>
      </c>
      <c r="D62" s="14" t="s">
        <v>14</v>
      </c>
      <c r="E62" s="15"/>
      <c r="F62" s="15"/>
      <c r="G62" s="16">
        <f>VLOOKUP(B62,[1]Brokers!$B$9:$I$69,7,0)</f>
        <v>0</v>
      </c>
      <c r="H62" s="16">
        <f>VLOOKUP(B62,[1]Brokers!$B$9:$AD$69,29,0)</f>
        <v>0</v>
      </c>
      <c r="I62" s="16">
        <f>VLOOKUP(B62,[1]Brokers!$B$9:$U$62,20,0)</f>
        <v>0</v>
      </c>
      <c r="J62" s="16">
        <f>VLOOKUP(B62,[2]Brokers!$B$9:$M$69,12,0)</f>
        <v>0</v>
      </c>
      <c r="K62" s="16">
        <v>0</v>
      </c>
      <c r="L62" s="16">
        <f>VLOOKUP(B62,[2]Brokers!$B$9:$R$69,12,0)</f>
        <v>0</v>
      </c>
      <c r="M62" s="27">
        <f t="shared" si="3"/>
        <v>0</v>
      </c>
      <c r="N62" s="30">
        <f>VLOOKUP(B62,[3]Sheet1!$B$16:$N$69,13,0)+M62</f>
        <v>169187.9</v>
      </c>
      <c r="O62" s="32">
        <f t="shared" si="4"/>
        <v>2.1717537698532116E-6</v>
      </c>
      <c r="P62" s="25"/>
    </row>
    <row r="63" spans="1:17" x14ac:dyDescent="0.25">
      <c r="A63" s="31">
        <f t="shared" si="2"/>
        <v>48</v>
      </c>
      <c r="B63" s="12" t="s">
        <v>63</v>
      </c>
      <c r="C63" s="13" t="s">
        <v>64</v>
      </c>
      <c r="D63" s="14" t="s">
        <v>14</v>
      </c>
      <c r="E63" s="15"/>
      <c r="F63" s="15"/>
      <c r="G63" s="16">
        <f>VLOOKUP(B63,[1]Brokers!$B$9:$I$69,7,0)</f>
        <v>0</v>
      </c>
      <c r="H63" s="16">
        <f>VLOOKUP(B63,[1]Brokers!$B$9:$AD$69,29,0)</f>
        <v>0</v>
      </c>
      <c r="I63" s="16">
        <f>VLOOKUP(B63,[1]Brokers!$B$9:$U$62,20,0)</f>
        <v>0</v>
      </c>
      <c r="J63" s="16">
        <f>VLOOKUP(B63,[2]Brokers!$B$9:$M$69,12,0)</f>
        <v>0</v>
      </c>
      <c r="K63" s="16">
        <v>0</v>
      </c>
      <c r="L63" s="16">
        <f>VLOOKUP(B63,[2]Brokers!$B$9:$R$69,12,0)</f>
        <v>0</v>
      </c>
      <c r="M63" s="27">
        <f t="shared" si="3"/>
        <v>0</v>
      </c>
      <c r="N63" s="30">
        <f>VLOOKUP(B63,[3]Sheet1!$B$16:$N$69,13,0)+M63</f>
        <v>95030</v>
      </c>
      <c r="O63" s="32">
        <f t="shared" si="4"/>
        <v>1.2198375932862263E-6</v>
      </c>
      <c r="P63" s="25"/>
    </row>
    <row r="64" spans="1:17" x14ac:dyDescent="0.25">
      <c r="A64" s="31">
        <f t="shared" si="2"/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VLOOKUP(B64,[1]Brokers!$B$9:$I$69,7,0)</f>
        <v>0</v>
      </c>
      <c r="H64" s="16">
        <f>VLOOKUP(B64,[1]Brokers!$B$9:$AD$69,29,0)</f>
        <v>0</v>
      </c>
      <c r="I64" s="16">
        <f>VLOOKUP(B64,[1]Brokers!$B$9:$U$62,20,0)</f>
        <v>0</v>
      </c>
      <c r="J64" s="16">
        <f>VLOOKUP(B64,[2]Brokers!$B$9:$M$69,12,0)</f>
        <v>0</v>
      </c>
      <c r="K64" s="16">
        <v>0</v>
      </c>
      <c r="L64" s="16">
        <f>VLOOKUP(B64,[2]Brokers!$B$9:$R$69,12,0)</f>
        <v>0</v>
      </c>
      <c r="M64" s="27">
        <f t="shared" si="3"/>
        <v>0</v>
      </c>
      <c r="N64" s="30">
        <f>VLOOKUP(B64,[3]Sheet1!$B$16:$N$69,13,0)+M64</f>
        <v>0</v>
      </c>
      <c r="O64" s="32">
        <f t="shared" si="4"/>
        <v>0</v>
      </c>
      <c r="P64" s="25"/>
    </row>
    <row r="65" spans="1:17" x14ac:dyDescent="0.25">
      <c r="A65" s="31">
        <f t="shared" si="2"/>
        <v>50</v>
      </c>
      <c r="B65" s="12" t="s">
        <v>65</v>
      </c>
      <c r="C65" s="13" t="s">
        <v>66</v>
      </c>
      <c r="D65" s="14" t="s">
        <v>14</v>
      </c>
      <c r="E65" s="15"/>
      <c r="F65" s="15"/>
      <c r="G65" s="16">
        <f>VLOOKUP(B65,[1]Brokers!$B$9:$I$69,7,0)</f>
        <v>0</v>
      </c>
      <c r="H65" s="16">
        <f>VLOOKUP(B65,[1]Brokers!$B$9:$AD$69,29,0)</f>
        <v>0</v>
      </c>
      <c r="I65" s="16">
        <f>VLOOKUP(B65,[1]Brokers!$B$9:$U$62,20,0)</f>
        <v>0</v>
      </c>
      <c r="J65" s="16">
        <f>VLOOKUP(B65,[2]Brokers!$B$9:$M$69,12,0)</f>
        <v>0</v>
      </c>
      <c r="K65" s="16">
        <v>0</v>
      </c>
      <c r="L65" s="16">
        <f>VLOOKUP(B65,[2]Brokers!$B$9:$R$69,12,0)</f>
        <v>0</v>
      </c>
      <c r="M65" s="27">
        <f t="shared" si="3"/>
        <v>0</v>
      </c>
      <c r="N65" s="30">
        <f>VLOOKUP(B65,[3]Sheet1!$B$16:$N$69,13,0)+M65</f>
        <v>0</v>
      </c>
      <c r="O65" s="32">
        <f t="shared" si="4"/>
        <v>0</v>
      </c>
      <c r="P65" s="25"/>
    </row>
    <row r="66" spans="1:17" x14ac:dyDescent="0.25">
      <c r="A66" s="31">
        <f t="shared" si="2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VLOOKUP(B66,[1]Brokers!$B$9:$I$69,7,0)</f>
        <v>0</v>
      </c>
      <c r="H66" s="16">
        <f>VLOOKUP(B66,[1]Brokers!$B$9:$AD$69,29,0)</f>
        <v>0</v>
      </c>
      <c r="I66" s="16">
        <f>VLOOKUP(B66,[1]Brokers!$B$9:$U$62,20,0)</f>
        <v>0</v>
      </c>
      <c r="J66" s="16">
        <f>VLOOKUP(B66,[2]Brokers!$B$9:$M$69,12,0)</f>
        <v>0</v>
      </c>
      <c r="K66" s="16">
        <v>0</v>
      </c>
      <c r="L66" s="16">
        <f>VLOOKUP(B66,[2]Brokers!$B$9:$R$69,12,0)</f>
        <v>0</v>
      </c>
      <c r="M66" s="27">
        <f t="shared" si="3"/>
        <v>0</v>
      </c>
      <c r="N66" s="30">
        <f>VLOOKUP(B66,[3]Sheet1!$B$16:$N$69,13,0)+M66</f>
        <v>0</v>
      </c>
      <c r="O66" s="32">
        <f t="shared" si="4"/>
        <v>0</v>
      </c>
      <c r="P66" s="25"/>
    </row>
    <row r="67" spans="1:17" x14ac:dyDescent="0.2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VLOOKUP(B67,[1]Brokers!$B$9:$I$69,7,0)</f>
        <v>0</v>
      </c>
      <c r="H67" s="16">
        <f>VLOOKUP(B67,[1]Brokers!$B$9:$AD$69,29,0)</f>
        <v>0</v>
      </c>
      <c r="I67" s="16">
        <f>VLOOKUP(B67,[1]Brokers!$B$9:$U$62,20,0)</f>
        <v>0</v>
      </c>
      <c r="J67" s="16">
        <f>VLOOKUP(B67,[2]Brokers!$B$9:$M$69,12,0)</f>
        <v>0</v>
      </c>
      <c r="K67" s="16">
        <v>0</v>
      </c>
      <c r="L67" s="16">
        <f>VLOOKUP(B67,[2]Brokers!$B$9:$R$69,12,0)</f>
        <v>0</v>
      </c>
      <c r="M67" s="27">
        <f t="shared" si="3"/>
        <v>0</v>
      </c>
      <c r="N67" s="30">
        <f>VLOOKUP(B67,[3]Sheet1!$B$16:$N$69,13,0)+M67</f>
        <v>0</v>
      </c>
      <c r="O67" s="32">
        <f t="shared" si="4"/>
        <v>0</v>
      </c>
      <c r="P67" s="25"/>
    </row>
    <row r="68" spans="1:17" x14ac:dyDescent="0.2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VLOOKUP(B68,[1]Brokers!$B$9:$I$69,7,0)</f>
        <v>0</v>
      </c>
      <c r="H68" s="16">
        <f>VLOOKUP(B68,[1]Brokers!$B$9:$AD$69,29,0)</f>
        <v>0</v>
      </c>
      <c r="I68" s="16">
        <f>VLOOKUP(B68,[1]Brokers!$B$9:$U$62,20,0)</f>
        <v>0</v>
      </c>
      <c r="J68" s="16">
        <f>VLOOKUP(B68,[2]Brokers!$B$9:$M$69,12,0)</f>
        <v>0</v>
      </c>
      <c r="K68" s="16">
        <v>0</v>
      </c>
      <c r="L68" s="16">
        <f>VLOOKUP(B68,[2]Brokers!$B$9:$R$69,12,0)</f>
        <v>0</v>
      </c>
      <c r="M68" s="27">
        <f t="shared" si="3"/>
        <v>0</v>
      </c>
      <c r="N68" s="30">
        <f>VLOOKUP(B68,[3]Sheet1!$B$16:$N$69,13,0)+M68</f>
        <v>0</v>
      </c>
      <c r="O68" s="32">
        <f t="shared" si="4"/>
        <v>0</v>
      </c>
      <c r="P68" s="25"/>
    </row>
    <row r="69" spans="1:17" x14ac:dyDescent="0.2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VLOOKUP(B69,[1]Brokers!$B$9:$I$69,7,0)</f>
        <v>0</v>
      </c>
      <c r="H69" s="16">
        <f>VLOOKUP(B69,[1]Brokers!$B$9:$AD$69,29,0)</f>
        <v>0</v>
      </c>
      <c r="I69" s="16">
        <f>VLOOKUP(B69,[1]Brokers!$B$9:$U$62,20,0)</f>
        <v>0</v>
      </c>
      <c r="J69" s="16">
        <f>VLOOKUP(B69,[2]Brokers!$B$9:$M$69,12,0)</f>
        <v>0</v>
      </c>
      <c r="K69" s="27">
        <v>0</v>
      </c>
      <c r="L69" s="16">
        <f>VLOOKUP(B69,[2]Brokers!$B$9:$R$69,12,0)</f>
        <v>0</v>
      </c>
      <c r="M69" s="27">
        <f t="shared" si="3"/>
        <v>0</v>
      </c>
      <c r="N69" s="30">
        <f>VLOOKUP(B69,[3]Sheet1!$B$16:$N$69,13,0)+M69</f>
        <v>0</v>
      </c>
      <c r="O69" s="32">
        <f t="shared" si="4"/>
        <v>0</v>
      </c>
      <c r="P69" s="25"/>
    </row>
    <row r="70" spans="1:17" ht="16.5" thickBot="1" x14ac:dyDescent="0.3">
      <c r="A70" s="42" t="s">
        <v>6</v>
      </c>
      <c r="B70" s="43"/>
      <c r="C70" s="43"/>
      <c r="D70" s="33">
        <f>COUNTA(D16:D69)</f>
        <v>54</v>
      </c>
      <c r="E70" s="33">
        <f>COUNTA(E16:E69)</f>
        <v>17</v>
      </c>
      <c r="F70" s="33">
        <f>COUNTA(F16:F69)</f>
        <v>14</v>
      </c>
      <c r="G70" s="34">
        <f t="shared" ref="G70:O70" si="5">SUM(G16:G69)</f>
        <v>10181073152.58</v>
      </c>
      <c r="H70" s="34">
        <f t="shared" si="5"/>
        <v>0</v>
      </c>
      <c r="I70" s="34">
        <f t="shared" si="5"/>
        <v>89182760</v>
      </c>
      <c r="J70" s="34">
        <f t="shared" si="5"/>
        <v>0</v>
      </c>
      <c r="K70" s="34">
        <f t="shared" si="5"/>
        <v>0</v>
      </c>
      <c r="L70" s="34">
        <f t="shared" si="5"/>
        <v>0</v>
      </c>
      <c r="M70" s="34">
        <f t="shared" si="5"/>
        <v>10270255912.58</v>
      </c>
      <c r="N70" s="34">
        <f t="shared" si="5"/>
        <v>77903813198.600021</v>
      </c>
      <c r="O70" s="35">
        <f t="shared" si="5"/>
        <v>1</v>
      </c>
      <c r="P70" s="20"/>
      <c r="Q70" s="19"/>
    </row>
    <row r="71" spans="1:17" x14ac:dyDescent="0.25">
      <c r="L71" s="21"/>
      <c r="M71" s="22"/>
      <c r="O71" s="21"/>
      <c r="P71" s="20"/>
      <c r="Q71" s="19"/>
    </row>
    <row r="72" spans="1:17" ht="27.6" customHeight="1" x14ac:dyDescent="0.25">
      <c r="B72" s="36" t="s">
        <v>107</v>
      </c>
      <c r="C72" s="36"/>
      <c r="D72" s="36"/>
      <c r="E72" s="36"/>
      <c r="F72" s="36"/>
      <c r="H72" s="23"/>
      <c r="I72" s="23"/>
      <c r="L72" s="21"/>
      <c r="M72" s="21"/>
      <c r="P72" s="20"/>
      <c r="Q72" s="19"/>
    </row>
    <row r="73" spans="1:17" ht="27.6" customHeight="1" x14ac:dyDescent="0.25">
      <c r="C73" s="37"/>
      <c r="D73" s="37"/>
      <c r="E73" s="37"/>
      <c r="F73" s="37"/>
      <c r="M73" s="21"/>
      <c r="N73" s="21"/>
      <c r="P73" s="20"/>
      <c r="Q73" s="19"/>
    </row>
    <row r="74" spans="1:17" x14ac:dyDescent="0.25">
      <c r="P74" s="20"/>
      <c r="Q74" s="19"/>
    </row>
    <row r="75" spans="1:17" x14ac:dyDescent="0.25">
      <c r="P75" s="20"/>
      <c r="Q75" s="19"/>
    </row>
  </sheetData>
  <sortState ref="B16:O69">
    <sortCondition descending="1" ref="O69"/>
  </sortState>
  <mergeCells count="16"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G14:I14"/>
    <mergeCell ref="J14:L14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2020-09-16T05:34:41Z</cp:lastPrinted>
  <dcterms:created xsi:type="dcterms:W3CDTF">2017-06-09T07:51:20Z</dcterms:created>
  <dcterms:modified xsi:type="dcterms:W3CDTF">2020-09-16T05:35:00Z</dcterms:modified>
</cp:coreProperties>
</file>