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bers\Арилжааны тайлан\2022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Sheet1!$A$15:$P$71</definedName>
    <definedName name="_xlnm.Print_Area" localSheetId="0">Sheet1!$A$1:$O$73</definedName>
  </definedNames>
  <calcPr calcId="152511"/>
</workbook>
</file>

<file path=xl/calcChain.xml><?xml version="1.0" encoding="utf-8"?>
<calcChain xmlns="http://schemas.openxmlformats.org/spreadsheetml/2006/main">
  <c r="M19" i="1" l="1"/>
  <c r="M16" i="1"/>
  <c r="M20" i="1"/>
  <c r="M22" i="1"/>
  <c r="M21" i="1"/>
  <c r="M18" i="1"/>
  <c r="M23" i="1"/>
  <c r="M25" i="1"/>
  <c r="M27" i="1"/>
  <c r="M26" i="1"/>
  <c r="M24" i="1"/>
  <c r="M28" i="1"/>
  <c r="M29" i="1"/>
  <c r="M30" i="1"/>
  <c r="M31" i="1"/>
  <c r="M33" i="1"/>
  <c r="M32" i="1"/>
  <c r="M34" i="1"/>
  <c r="M35" i="1"/>
  <c r="M36" i="1"/>
  <c r="M37" i="1"/>
  <c r="M38" i="1"/>
  <c r="M40" i="1"/>
  <c r="M39" i="1"/>
  <c r="M41" i="1"/>
  <c r="M43" i="1"/>
  <c r="M45" i="1"/>
  <c r="M44" i="1"/>
  <c r="M47" i="1"/>
  <c r="M49" i="1"/>
  <c r="M50" i="1"/>
  <c r="M48" i="1"/>
  <c r="M53" i="1"/>
  <c r="M52" i="1"/>
  <c r="M46" i="1"/>
  <c r="M51" i="1"/>
  <c r="M54" i="1"/>
  <c r="M55" i="1"/>
  <c r="M58" i="1"/>
  <c r="M56" i="1"/>
  <c r="M59" i="1"/>
  <c r="M57" i="1"/>
  <c r="M62" i="1"/>
  <c r="M64" i="1"/>
  <c r="M61" i="1"/>
  <c r="M65" i="1"/>
  <c r="M66" i="1"/>
  <c r="M67" i="1"/>
  <c r="M68" i="1"/>
  <c r="M69" i="1"/>
  <c r="M70" i="1"/>
  <c r="M17" i="1"/>
  <c r="L19" i="1"/>
  <c r="L16" i="1"/>
  <c r="L20" i="1"/>
  <c r="L22" i="1"/>
  <c r="L21" i="1"/>
  <c r="L18" i="1"/>
  <c r="L23" i="1"/>
  <c r="L25" i="1"/>
  <c r="L27" i="1"/>
  <c r="L26" i="1"/>
  <c r="L24" i="1"/>
  <c r="L28" i="1"/>
  <c r="L29" i="1"/>
  <c r="L30" i="1"/>
  <c r="L31" i="1"/>
  <c r="L33" i="1"/>
  <c r="L32" i="1"/>
  <c r="L34" i="1"/>
  <c r="L35" i="1"/>
  <c r="L36" i="1"/>
  <c r="L37" i="1"/>
  <c r="L38" i="1"/>
  <c r="L40" i="1"/>
  <c r="L39" i="1"/>
  <c r="L41" i="1"/>
  <c r="L43" i="1"/>
  <c r="L45" i="1"/>
  <c r="L44" i="1"/>
  <c r="L47" i="1"/>
  <c r="L49" i="1"/>
  <c r="L50" i="1"/>
  <c r="L48" i="1"/>
  <c r="L53" i="1"/>
  <c r="L52" i="1"/>
  <c r="L46" i="1"/>
  <c r="L51" i="1"/>
  <c r="L54" i="1"/>
  <c r="L55" i="1"/>
  <c r="L58" i="1"/>
  <c r="L56" i="1"/>
  <c r="L59" i="1"/>
  <c r="L57" i="1"/>
  <c r="L62" i="1"/>
  <c r="L64" i="1"/>
  <c r="L61" i="1"/>
  <c r="L65" i="1"/>
  <c r="L66" i="1"/>
  <c r="L67" i="1"/>
  <c r="L68" i="1"/>
  <c r="L69" i="1"/>
  <c r="L70" i="1"/>
  <c r="L17" i="1"/>
  <c r="K19" i="1"/>
  <c r="K16" i="1"/>
  <c r="K20" i="1"/>
  <c r="K22" i="1"/>
  <c r="K21" i="1"/>
  <c r="K18" i="1"/>
  <c r="K23" i="1"/>
  <c r="K25" i="1"/>
  <c r="K27" i="1"/>
  <c r="K26" i="1"/>
  <c r="K24" i="1"/>
  <c r="K28" i="1"/>
  <c r="K29" i="1"/>
  <c r="K30" i="1"/>
  <c r="K31" i="1"/>
  <c r="K33" i="1"/>
  <c r="K32" i="1"/>
  <c r="K34" i="1"/>
  <c r="K35" i="1"/>
  <c r="K36" i="1"/>
  <c r="K37" i="1"/>
  <c r="K38" i="1"/>
  <c r="K40" i="1"/>
  <c r="K39" i="1"/>
  <c r="K41" i="1"/>
  <c r="K43" i="1"/>
  <c r="K45" i="1"/>
  <c r="K44" i="1"/>
  <c r="K47" i="1"/>
  <c r="K49" i="1"/>
  <c r="K50" i="1"/>
  <c r="K48" i="1"/>
  <c r="K53" i="1"/>
  <c r="K52" i="1"/>
  <c r="K46" i="1"/>
  <c r="K51" i="1"/>
  <c r="K54" i="1"/>
  <c r="K55" i="1"/>
  <c r="K58" i="1"/>
  <c r="K56" i="1"/>
  <c r="K59" i="1"/>
  <c r="K57" i="1"/>
  <c r="K62" i="1"/>
  <c r="K64" i="1"/>
  <c r="K61" i="1"/>
  <c r="K65" i="1"/>
  <c r="K66" i="1"/>
  <c r="K67" i="1"/>
  <c r="K68" i="1"/>
  <c r="K69" i="1"/>
  <c r="K70" i="1"/>
  <c r="K17" i="1"/>
  <c r="J19" i="1"/>
  <c r="J16" i="1"/>
  <c r="J20" i="1"/>
  <c r="J22" i="1"/>
  <c r="J21" i="1"/>
  <c r="J18" i="1"/>
  <c r="J23" i="1"/>
  <c r="J25" i="1"/>
  <c r="J27" i="1"/>
  <c r="J26" i="1"/>
  <c r="J24" i="1"/>
  <c r="J28" i="1"/>
  <c r="J29" i="1"/>
  <c r="J30" i="1"/>
  <c r="J31" i="1"/>
  <c r="J33" i="1"/>
  <c r="J32" i="1"/>
  <c r="J34" i="1"/>
  <c r="J35" i="1"/>
  <c r="J36" i="1"/>
  <c r="J37" i="1"/>
  <c r="J38" i="1"/>
  <c r="J40" i="1"/>
  <c r="J39" i="1"/>
  <c r="J41" i="1"/>
  <c r="J43" i="1"/>
  <c r="J45" i="1"/>
  <c r="J44" i="1"/>
  <c r="J47" i="1"/>
  <c r="J49" i="1"/>
  <c r="J50" i="1"/>
  <c r="J48" i="1"/>
  <c r="J53" i="1"/>
  <c r="J52" i="1"/>
  <c r="J46" i="1"/>
  <c r="J51" i="1"/>
  <c r="J54" i="1"/>
  <c r="J55" i="1"/>
  <c r="J58" i="1"/>
  <c r="J56" i="1"/>
  <c r="J59" i="1"/>
  <c r="J57" i="1"/>
  <c r="J62" i="1"/>
  <c r="J64" i="1"/>
  <c r="J61" i="1"/>
  <c r="J65" i="1"/>
  <c r="J66" i="1"/>
  <c r="J67" i="1"/>
  <c r="J68" i="1"/>
  <c r="J69" i="1"/>
  <c r="J70" i="1"/>
  <c r="J17" i="1"/>
  <c r="I19" i="1" l="1"/>
  <c r="I16" i="1"/>
  <c r="I20" i="1"/>
  <c r="I22" i="1"/>
  <c r="I21" i="1"/>
  <c r="I18" i="1"/>
  <c r="I23" i="1"/>
  <c r="I25" i="1"/>
  <c r="I27" i="1"/>
  <c r="I26" i="1"/>
  <c r="I24" i="1"/>
  <c r="I28" i="1"/>
  <c r="I29" i="1"/>
  <c r="I30" i="1"/>
  <c r="I31" i="1"/>
  <c r="I33" i="1"/>
  <c r="I32" i="1"/>
  <c r="I34" i="1"/>
  <c r="I35" i="1"/>
  <c r="I36" i="1"/>
  <c r="I37" i="1"/>
  <c r="I38" i="1"/>
  <c r="I40" i="1"/>
  <c r="I39" i="1"/>
  <c r="I41" i="1"/>
  <c r="I43" i="1"/>
  <c r="I45" i="1"/>
  <c r="I44" i="1"/>
  <c r="I47" i="1"/>
  <c r="I49" i="1"/>
  <c r="I50" i="1"/>
  <c r="I48" i="1"/>
  <c r="I53" i="1"/>
  <c r="I52" i="1"/>
  <c r="I46" i="1"/>
  <c r="I51" i="1"/>
  <c r="I54" i="1"/>
  <c r="I55" i="1"/>
  <c r="I58" i="1"/>
  <c r="I56" i="1"/>
  <c r="I59" i="1"/>
  <c r="I57" i="1"/>
  <c r="I62" i="1"/>
  <c r="I64" i="1"/>
  <c r="I61" i="1"/>
  <c r="I65" i="1"/>
  <c r="I66" i="1"/>
  <c r="I67" i="1"/>
  <c r="I68" i="1"/>
  <c r="I69" i="1"/>
  <c r="I70" i="1"/>
  <c r="I17" i="1"/>
  <c r="H19" i="1"/>
  <c r="H16" i="1"/>
  <c r="H20" i="1"/>
  <c r="H22" i="1"/>
  <c r="H21" i="1"/>
  <c r="H18" i="1"/>
  <c r="H23" i="1"/>
  <c r="H25" i="1"/>
  <c r="H27" i="1"/>
  <c r="H26" i="1"/>
  <c r="H24" i="1"/>
  <c r="H28" i="1"/>
  <c r="H29" i="1"/>
  <c r="H30" i="1"/>
  <c r="H31" i="1"/>
  <c r="H33" i="1"/>
  <c r="H32" i="1"/>
  <c r="H34" i="1"/>
  <c r="H35" i="1"/>
  <c r="H36" i="1"/>
  <c r="H37" i="1"/>
  <c r="H38" i="1"/>
  <c r="H40" i="1"/>
  <c r="H39" i="1"/>
  <c r="H41" i="1"/>
  <c r="H43" i="1"/>
  <c r="H45" i="1"/>
  <c r="H44" i="1"/>
  <c r="H47" i="1"/>
  <c r="H49" i="1"/>
  <c r="H50" i="1"/>
  <c r="H48" i="1"/>
  <c r="H53" i="1"/>
  <c r="H52" i="1"/>
  <c r="H46" i="1"/>
  <c r="H51" i="1"/>
  <c r="H54" i="1"/>
  <c r="H55" i="1"/>
  <c r="H58" i="1"/>
  <c r="H56" i="1"/>
  <c r="H59" i="1"/>
  <c r="H57" i="1"/>
  <c r="H62" i="1"/>
  <c r="H64" i="1"/>
  <c r="H61" i="1"/>
  <c r="H65" i="1"/>
  <c r="H66" i="1"/>
  <c r="H67" i="1"/>
  <c r="H68" i="1"/>
  <c r="H69" i="1"/>
  <c r="H70" i="1"/>
  <c r="H17" i="1"/>
  <c r="G19" i="1"/>
  <c r="G16" i="1"/>
  <c r="G20" i="1"/>
  <c r="G22" i="1"/>
  <c r="G21" i="1"/>
  <c r="G18" i="1"/>
  <c r="G23" i="1"/>
  <c r="G25" i="1"/>
  <c r="G27" i="1"/>
  <c r="G26" i="1"/>
  <c r="G24" i="1"/>
  <c r="G28" i="1"/>
  <c r="G29" i="1"/>
  <c r="G30" i="1"/>
  <c r="G31" i="1"/>
  <c r="G33" i="1"/>
  <c r="G32" i="1"/>
  <c r="G34" i="1"/>
  <c r="G35" i="1"/>
  <c r="G36" i="1"/>
  <c r="G37" i="1"/>
  <c r="G38" i="1"/>
  <c r="G40" i="1"/>
  <c r="G39" i="1"/>
  <c r="G41" i="1"/>
  <c r="G43" i="1"/>
  <c r="G45" i="1"/>
  <c r="G44" i="1"/>
  <c r="G47" i="1"/>
  <c r="G49" i="1"/>
  <c r="G50" i="1"/>
  <c r="G48" i="1"/>
  <c r="G53" i="1"/>
  <c r="G52" i="1"/>
  <c r="G46" i="1"/>
  <c r="G51" i="1"/>
  <c r="G54" i="1"/>
  <c r="G55" i="1"/>
  <c r="G58" i="1"/>
  <c r="G56" i="1"/>
  <c r="G59" i="1"/>
  <c r="G57" i="1"/>
  <c r="G62" i="1"/>
  <c r="G64" i="1"/>
  <c r="G61" i="1"/>
  <c r="G65" i="1"/>
  <c r="G66" i="1"/>
  <c r="G67" i="1"/>
  <c r="G68" i="1"/>
  <c r="G69" i="1"/>
  <c r="G70" i="1"/>
  <c r="G17" i="1"/>
  <c r="N80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D71" i="1" l="1"/>
  <c r="E71" i="1"/>
  <c r="F71" i="1"/>
  <c r="N71" i="1" l="1"/>
  <c r="O70" i="1" s="1"/>
  <c r="O34" i="1" l="1"/>
  <c r="O57" i="1"/>
  <c r="O16" i="1"/>
  <c r="O18" i="1"/>
  <c r="O36" i="1"/>
  <c r="O64" i="1"/>
  <c r="O43" i="1"/>
  <c r="O54" i="1"/>
  <c r="O27" i="1"/>
  <c r="O37" i="1"/>
  <c r="O65" i="1"/>
  <c r="O22" i="1"/>
  <c r="O41" i="1"/>
  <c r="O63" i="1"/>
  <c r="O45" i="1"/>
  <c r="O29" i="1"/>
  <c r="O26" i="1"/>
  <c r="O46" i="1"/>
  <c r="O44" i="1"/>
  <c r="O23" i="1"/>
  <c r="O32" i="1"/>
  <c r="O28" i="1"/>
  <c r="O33" i="1"/>
  <c r="O35" i="1"/>
  <c r="O61" i="1"/>
  <c r="O68" i="1"/>
  <c r="O40" i="1"/>
  <c r="O39" i="1"/>
  <c r="O47" i="1"/>
  <c r="O38" i="1"/>
  <c r="O59" i="1"/>
  <c r="O24" i="1"/>
  <c r="O48" i="1"/>
  <c r="O17" i="1"/>
  <c r="O69" i="1"/>
  <c r="O19" i="1"/>
  <c r="O20" i="1"/>
  <c r="O58" i="1"/>
  <c r="O52" i="1"/>
  <c r="O49" i="1"/>
  <c r="O50" i="1"/>
  <c r="O42" i="1"/>
  <c r="O62" i="1"/>
  <c r="O30" i="1"/>
  <c r="O25" i="1"/>
  <c r="O56" i="1"/>
  <c r="O60" i="1"/>
  <c r="O67" i="1"/>
  <c r="O51" i="1"/>
  <c r="O31" i="1"/>
  <c r="O55" i="1"/>
  <c r="O53" i="1"/>
  <c r="O21" i="1"/>
  <c r="O66" i="1"/>
  <c r="O71" i="1" l="1"/>
</calcChain>
</file>

<file path=xl/sharedStrings.xml><?xml version="1.0" encoding="utf-8"?>
<sst xmlns="http://schemas.openxmlformats.org/spreadsheetml/2006/main" count="228" uniqueCount="134">
  <si>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</si>
  <si>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</si>
  <si>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</si>
  <si>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</si>
  <si>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</si>
  <si>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</si>
  <si>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</si>
  <si>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</si>
  <si>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</si>
  <si>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</si>
  <si>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</si>
  <si>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</si>
  <si>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</si>
  <si>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</si>
  <si>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</si>
  <si>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</si>
  <si>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</si>
  <si>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</si>
  <si>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</si>
  <si>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</si>
  <si>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</si>
  <si>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</si>
  <si>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</si>
  <si>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</si>
  <si>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</si>
  <si>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</si>
  <si>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</si>
  <si>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</si>
  <si>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</si>
  <si>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</si>
  <si>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</si>
  <si>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</si>
  <si>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</si>
  <si>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</si>
  <si>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</si>
  <si>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</si>
  <si>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</si>
  <si>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</si>
  <si>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</si>
  <si>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</si>
  <si>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</si>
  <si>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</si>
  <si>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</si>
  <si>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</si>
  <si>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</si>
  <si>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</si>
  <si>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</si>
  <si>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</si>
  <si>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</si>
  <si>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</si>
  <si>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</si>
  <si>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</si>
  <si>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</si>
  <si>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</si>
  <si>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</si>
  <si>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</si>
  <si>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</si>
  <si>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</si>
  <si>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</si>
  <si>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</si>
  <si>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</si>
  <si>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</si>
  <si>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</si>
  <si>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</si>
  <si>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</si>
  <si>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</si>
  <si>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</si>
  <si>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</si>
  <si>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</si>
  <si>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</si>
  <si>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</si>
  <si>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</si>
  <si>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</si>
  <si>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</si>
  <si>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</si>
  <si>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</si>
  <si>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</si>
  <si>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</si>
  <si>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</si>
  <si>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</si>
  <si>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</si>
  <si>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</si>
  <si>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</si>
  <si>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</si>
  <si>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</si>
  <si>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</si>
  <si>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</si>
  <si>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</si>
  <si>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</si>
  <si>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</si>
  <si>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</si>
  <si>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</si>
  <si>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</si>
  <si>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</si>
  <si>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</si>
  <si>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</si>
  <si>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</si>
  <si>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</si>
  <si>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</si>
  <si>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</si>
  <si>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</si>
  <si>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</si>
  <si>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</si>
  <si>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</si>
  <si>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</si>
  <si>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</si>
  <si>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</si>
  <si>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</si>
  <si>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</si>
  <si>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</si>
  <si>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</si>
  <si>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</si>
  <si>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</si>
  <si>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</si>
  <si>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</si>
  <si>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</si>
  <si>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</si>
  <si>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</si>
  <si>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</si>
  <si>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</si>
  <si>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</si>
  <si>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</si>
  <si>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</si>
  <si>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</si>
  <si>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</si>
  <si>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</si>
  <si>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</si>
  <si>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</si>
  <si>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Үнэт цаасны анхдагч зах зээлийн арилжаа</t>
  </si>
  <si>
    <t>ГОЛОМТ БАНК</t>
  </si>
  <si>
    <t>БИЧИЛ ГЛОБУС /ХБҮЦ/</t>
  </si>
  <si>
    <t>ИНВЕСКОР БОНД /ТРАНЧ 1/</t>
  </si>
  <si>
    <t>ИНВЕСКОР БОНД /ТРАНЧ 2/</t>
  </si>
  <si>
    <t>12-р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</si>
</sst>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6" fillId="3" borderId="4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/>
    </xf>
    <xf numFmtId="9" fontId="7" fillId="4" borderId="8" xfId="2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 2 2 17 2" xfId="4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0</xdr:row>
      <xdr:rowOff>73478</xdr:rowOff>
    </xdr:from>
    <xdr:to>
      <xdr:col>15</xdr:col>
      <xdr:colOff>27215</xdr:colOff>
      <xdr:row>7</xdr:row>
      <xdr:rowOff>54428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7215" y="73478"/>
          <a:ext cx="20740352" cy="136274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94863"/>
          <a:ext cx="777025" cy="801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124.MSE\Desktop\Mnth202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2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</v>
          </cell>
          <cell r="D7">
            <v>1747</v>
          </cell>
          <cell r="E7">
            <v>2227968.9</v>
          </cell>
          <cell r="F7">
            <v>11582</v>
          </cell>
          <cell r="G7">
            <v>7204289.5</v>
          </cell>
          <cell r="H7">
            <v>9432258.4000000004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115460</v>
          </cell>
          <cell r="O7">
            <v>148366100</v>
          </cell>
          <cell r="R7">
            <v>148366100</v>
          </cell>
          <cell r="W7">
            <v>0</v>
          </cell>
          <cell r="AB7">
            <v>0</v>
          </cell>
          <cell r="AG7">
            <v>0</v>
          </cell>
          <cell r="AH7">
            <v>128789</v>
          </cell>
          <cell r="AI7">
            <v>157798358.40000001</v>
          </cell>
        </row>
        <row r="8">
          <cell r="B8" t="str">
            <v>ARD</v>
          </cell>
          <cell r="C8" t="str">
            <v>Өлзийй энд Ко</v>
          </cell>
          <cell r="D8">
            <v>277079</v>
          </cell>
          <cell r="E8">
            <v>133576790.44</v>
          </cell>
          <cell r="F8">
            <v>468322</v>
          </cell>
          <cell r="G8">
            <v>305038034.44</v>
          </cell>
          <cell r="H8">
            <v>438614824.88</v>
          </cell>
          <cell r="I8">
            <v>0</v>
          </cell>
          <cell r="J8">
            <v>0</v>
          </cell>
          <cell r="K8">
            <v>15</v>
          </cell>
          <cell r="L8">
            <v>1500000</v>
          </cell>
          <cell r="M8">
            <v>1500000</v>
          </cell>
          <cell r="N8">
            <v>242491</v>
          </cell>
          <cell r="O8">
            <v>311600935</v>
          </cell>
          <cell r="R8">
            <v>311600935</v>
          </cell>
          <cell r="S8">
            <v>70</v>
          </cell>
          <cell r="T8">
            <v>7000000</v>
          </cell>
          <cell r="W8">
            <v>7000000</v>
          </cell>
          <cell r="X8">
            <v>246</v>
          </cell>
          <cell r="Y8">
            <v>24600000</v>
          </cell>
          <cell r="AB8">
            <v>24600000</v>
          </cell>
          <cell r="AG8">
            <v>0</v>
          </cell>
          <cell r="AH8">
            <v>988223</v>
          </cell>
          <cell r="AI8">
            <v>783315759.88000011</v>
          </cell>
        </row>
        <row r="9">
          <cell r="B9" t="str">
            <v>ARGB</v>
          </cell>
          <cell r="C9" t="str">
            <v>Аргай бест</v>
          </cell>
          <cell r="D9">
            <v>63020</v>
          </cell>
          <cell r="E9">
            <v>16357435.439999999</v>
          </cell>
          <cell r="F9">
            <v>15624</v>
          </cell>
          <cell r="G9">
            <v>16775078</v>
          </cell>
          <cell r="H9">
            <v>33132513.439999998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33365</v>
          </cell>
          <cell r="O9">
            <v>42874025</v>
          </cell>
          <cell r="R9">
            <v>42874025</v>
          </cell>
          <cell r="S9">
            <v>25</v>
          </cell>
          <cell r="T9">
            <v>2500000</v>
          </cell>
          <cell r="W9">
            <v>2500000</v>
          </cell>
          <cell r="AB9">
            <v>0</v>
          </cell>
          <cell r="AG9">
            <v>0</v>
          </cell>
          <cell r="AH9">
            <v>112034</v>
          </cell>
          <cell r="AI9">
            <v>78506538.439999998</v>
          </cell>
        </row>
        <row r="10">
          <cell r="B10" t="str">
            <v>BATS</v>
          </cell>
          <cell r="C10" t="str">
            <v>Батс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R10">
            <v>0</v>
          </cell>
          <cell r="W10">
            <v>0</v>
          </cell>
          <cell r="AB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BDSC</v>
          </cell>
          <cell r="C11" t="str">
            <v>Бидисек</v>
          </cell>
          <cell r="D11">
            <v>5821450</v>
          </cell>
          <cell r="E11">
            <v>758654083.80999994</v>
          </cell>
          <cell r="F11">
            <v>5902444</v>
          </cell>
          <cell r="G11">
            <v>1197592567.6900001</v>
          </cell>
          <cell r="H11">
            <v>1956246651.5</v>
          </cell>
          <cell r="I11">
            <v>10</v>
          </cell>
          <cell r="J11">
            <v>1000000</v>
          </cell>
          <cell r="K11">
            <v>0</v>
          </cell>
          <cell r="L11">
            <v>0</v>
          </cell>
          <cell r="M11">
            <v>1000000</v>
          </cell>
          <cell r="N11">
            <v>839837</v>
          </cell>
          <cell r="O11">
            <v>1079190545</v>
          </cell>
          <cell r="R11">
            <v>1079190545</v>
          </cell>
          <cell r="S11">
            <v>155</v>
          </cell>
          <cell r="T11">
            <v>15500000</v>
          </cell>
          <cell r="W11">
            <v>15500000</v>
          </cell>
          <cell r="X11">
            <v>320</v>
          </cell>
          <cell r="Y11">
            <v>32000000</v>
          </cell>
          <cell r="AB11">
            <v>32000000</v>
          </cell>
          <cell r="AC11">
            <v>85</v>
          </cell>
          <cell r="AD11">
            <v>8500000</v>
          </cell>
          <cell r="AG11">
            <v>8500000</v>
          </cell>
          <cell r="AH11">
            <v>12564301</v>
          </cell>
          <cell r="AI11">
            <v>3092437196.5</v>
          </cell>
        </row>
        <row r="12">
          <cell r="B12" t="str">
            <v>BKOC</v>
          </cell>
          <cell r="C12" t="str">
            <v>Бко капитал</v>
          </cell>
          <cell r="D12">
            <v>5035</v>
          </cell>
          <cell r="E12">
            <v>264300</v>
          </cell>
          <cell r="F12">
            <v>6008</v>
          </cell>
          <cell r="G12">
            <v>357192.4</v>
          </cell>
          <cell r="H12">
            <v>621492.4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17433</v>
          </cell>
          <cell r="O12">
            <v>22401405</v>
          </cell>
          <cell r="R12">
            <v>22401405</v>
          </cell>
          <cell r="W12">
            <v>0</v>
          </cell>
          <cell r="AB12">
            <v>0</v>
          </cell>
          <cell r="AG12">
            <v>0</v>
          </cell>
          <cell r="AH12">
            <v>28476</v>
          </cell>
          <cell r="AI12">
            <v>23022897.399999999</v>
          </cell>
        </row>
        <row r="13">
          <cell r="B13" t="str">
            <v>BLAC</v>
          </cell>
          <cell r="C13" t="str">
            <v xml:space="preserve">Блэкстоун интернэйшнл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W13">
            <v>0</v>
          </cell>
          <cell r="AB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BLMB</v>
          </cell>
          <cell r="C14" t="str">
            <v>Блүмсбюри секюритиес</v>
          </cell>
          <cell r="D14">
            <v>0</v>
          </cell>
          <cell r="E14">
            <v>0</v>
          </cell>
          <cell r="F14">
            <v>409</v>
          </cell>
          <cell r="G14">
            <v>2994585</v>
          </cell>
          <cell r="H14">
            <v>2994585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355</v>
          </cell>
          <cell r="O14">
            <v>456175</v>
          </cell>
          <cell r="R14">
            <v>456175</v>
          </cell>
          <cell r="W14">
            <v>0</v>
          </cell>
          <cell r="AB14">
            <v>0</v>
          </cell>
          <cell r="AG14">
            <v>0</v>
          </cell>
          <cell r="AH14">
            <v>764</v>
          </cell>
          <cell r="AI14">
            <v>3450760</v>
          </cell>
        </row>
        <row r="15">
          <cell r="B15" t="str">
            <v>BSK</v>
          </cell>
          <cell r="C15" t="str">
            <v xml:space="preserve">Блюскай секьюритиз </v>
          </cell>
          <cell r="D15">
            <v>0</v>
          </cell>
          <cell r="E15">
            <v>0</v>
          </cell>
          <cell r="F15">
            <v>149</v>
          </cell>
          <cell r="G15">
            <v>640700</v>
          </cell>
          <cell r="H15">
            <v>640700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2870</v>
          </cell>
          <cell r="O15">
            <v>3687950</v>
          </cell>
          <cell r="R15">
            <v>3687950</v>
          </cell>
          <cell r="W15">
            <v>0</v>
          </cell>
          <cell r="AB15">
            <v>0</v>
          </cell>
          <cell r="AG15">
            <v>0</v>
          </cell>
          <cell r="AH15">
            <v>3019</v>
          </cell>
          <cell r="AI15">
            <v>4328650</v>
          </cell>
        </row>
        <row r="16">
          <cell r="B16" t="str">
            <v>BULG</v>
          </cell>
          <cell r="C16" t="str">
            <v>Булган брокер</v>
          </cell>
          <cell r="D16">
            <v>15014</v>
          </cell>
          <cell r="E16">
            <v>23040093.449999999</v>
          </cell>
          <cell r="F16">
            <v>18789</v>
          </cell>
          <cell r="G16">
            <v>28580913</v>
          </cell>
          <cell r="H16">
            <v>51621006.450000003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22097</v>
          </cell>
          <cell r="O16">
            <v>28394645</v>
          </cell>
          <cell r="R16">
            <v>28394645</v>
          </cell>
          <cell r="W16">
            <v>0</v>
          </cell>
          <cell r="AB16">
            <v>0</v>
          </cell>
          <cell r="AG16">
            <v>0</v>
          </cell>
          <cell r="AH16">
            <v>55900</v>
          </cell>
          <cell r="AI16">
            <v>80015651.450000003</v>
          </cell>
        </row>
        <row r="17">
          <cell r="B17" t="str">
            <v>BUMB</v>
          </cell>
          <cell r="C17" t="str">
            <v>Бумбат Алтай</v>
          </cell>
          <cell r="D17">
            <v>333858</v>
          </cell>
          <cell r="E17">
            <v>145464818.56999999</v>
          </cell>
          <cell r="F17">
            <v>203955</v>
          </cell>
          <cell r="G17">
            <v>164659203.41</v>
          </cell>
          <cell r="H17">
            <v>310124021.98000002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47361</v>
          </cell>
          <cell r="O17">
            <v>60858885</v>
          </cell>
          <cell r="R17">
            <v>60858885</v>
          </cell>
          <cell r="W17">
            <v>0</v>
          </cell>
          <cell r="AB17">
            <v>0</v>
          </cell>
          <cell r="AG17">
            <v>0</v>
          </cell>
          <cell r="AH17">
            <v>585174</v>
          </cell>
          <cell r="AI17">
            <v>370982906.98000002</v>
          </cell>
        </row>
        <row r="18">
          <cell r="B18" t="str">
            <v>BZIN</v>
          </cell>
          <cell r="C18" t="str">
            <v>Мирэ эссэт секьюритиес</v>
          </cell>
          <cell r="D18">
            <v>145447</v>
          </cell>
          <cell r="E18">
            <v>60378973.859999999</v>
          </cell>
          <cell r="F18">
            <v>283888</v>
          </cell>
          <cell r="G18">
            <v>181744513.62</v>
          </cell>
          <cell r="H18">
            <v>242123487.48000002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194127</v>
          </cell>
          <cell r="O18">
            <v>249453195</v>
          </cell>
          <cell r="R18">
            <v>249453195</v>
          </cell>
          <cell r="S18">
            <v>110</v>
          </cell>
          <cell r="T18">
            <v>11000000</v>
          </cell>
          <cell r="W18">
            <v>11000000</v>
          </cell>
          <cell r="AB18">
            <v>0</v>
          </cell>
          <cell r="AG18">
            <v>0</v>
          </cell>
          <cell r="AH18">
            <v>623572</v>
          </cell>
          <cell r="AI18">
            <v>502576682.48000002</v>
          </cell>
        </row>
        <row r="19">
          <cell r="B19" t="str">
            <v>CTRL</v>
          </cell>
          <cell r="C19" t="str">
            <v>Централ секюритийз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W19">
            <v>0</v>
          </cell>
          <cell r="AB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B20" t="str">
            <v>DCF</v>
          </cell>
          <cell r="C20" t="str">
            <v xml:space="preserve">Ди Си Эф 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W20">
            <v>0</v>
          </cell>
          <cell r="AB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DELG</v>
          </cell>
          <cell r="C21" t="str">
            <v>Ди Эйч капитал</v>
          </cell>
          <cell r="D21">
            <v>60</v>
          </cell>
          <cell r="E21">
            <v>2836855.75</v>
          </cell>
          <cell r="F21">
            <v>8962</v>
          </cell>
          <cell r="G21">
            <v>13011952.970000001</v>
          </cell>
          <cell r="H21">
            <v>15848808.720000001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26065</v>
          </cell>
          <cell r="O21">
            <v>33493525</v>
          </cell>
          <cell r="R21">
            <v>33493525</v>
          </cell>
          <cell r="W21">
            <v>0</v>
          </cell>
          <cell r="AB21">
            <v>0</v>
          </cell>
          <cell r="AG21">
            <v>0</v>
          </cell>
          <cell r="AH21">
            <v>35087</v>
          </cell>
          <cell r="AI21">
            <v>49342333.719999999</v>
          </cell>
        </row>
        <row r="22">
          <cell r="B22" t="str">
            <v>DOMI</v>
          </cell>
          <cell r="C22" t="str">
            <v xml:space="preserve">Домикс сек  </v>
          </cell>
          <cell r="D22">
            <v>3376</v>
          </cell>
          <cell r="E22">
            <v>3675074</v>
          </cell>
          <cell r="F22">
            <v>2210</v>
          </cell>
          <cell r="G22">
            <v>5250720</v>
          </cell>
          <cell r="H22">
            <v>8925794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953</v>
          </cell>
          <cell r="O22">
            <v>1224605</v>
          </cell>
          <cell r="R22">
            <v>1224605</v>
          </cell>
          <cell r="W22">
            <v>0</v>
          </cell>
          <cell r="AB22">
            <v>0</v>
          </cell>
          <cell r="AG22">
            <v>0</v>
          </cell>
          <cell r="AH22">
            <v>6539</v>
          </cell>
          <cell r="AI22">
            <v>10150399</v>
          </cell>
        </row>
        <row r="23">
          <cell r="B23" t="str">
            <v>DRBR</v>
          </cell>
          <cell r="C23" t="str">
            <v>Дархан брокер</v>
          </cell>
          <cell r="D23">
            <v>7472</v>
          </cell>
          <cell r="E23">
            <v>138979.20000000001</v>
          </cell>
          <cell r="F23">
            <v>20259</v>
          </cell>
          <cell r="G23">
            <v>3477768.54</v>
          </cell>
          <cell r="H23">
            <v>3616747.74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9880</v>
          </cell>
          <cell r="O23">
            <v>12695800</v>
          </cell>
          <cell r="R23">
            <v>12695800</v>
          </cell>
          <cell r="W23">
            <v>0</v>
          </cell>
          <cell r="AB23">
            <v>0</v>
          </cell>
          <cell r="AG23">
            <v>0</v>
          </cell>
          <cell r="AH23">
            <v>37611</v>
          </cell>
          <cell r="AI23">
            <v>16312547.739999998</v>
          </cell>
        </row>
        <row r="24">
          <cell r="B24" t="str">
            <v>ECM</v>
          </cell>
          <cell r="C24" t="str">
            <v>Еврази капитал холдинг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W24">
            <v>0</v>
          </cell>
          <cell r="AB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B25" t="str">
            <v>FCX</v>
          </cell>
          <cell r="C25" t="str">
            <v>Эф Си Икс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W25">
            <v>0</v>
          </cell>
          <cell r="AB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W26">
            <v>0</v>
          </cell>
          <cell r="AB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B27" t="str">
            <v>GATR</v>
          </cell>
          <cell r="C27" t="str">
            <v>Гацуурт трейд</v>
          </cell>
          <cell r="D27">
            <v>328</v>
          </cell>
          <cell r="E27">
            <v>460184</v>
          </cell>
          <cell r="F27">
            <v>0</v>
          </cell>
          <cell r="G27">
            <v>0</v>
          </cell>
          <cell r="H27">
            <v>460184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26870</v>
          </cell>
          <cell r="O27">
            <v>34527950</v>
          </cell>
          <cell r="R27">
            <v>34527950</v>
          </cell>
          <cell r="W27">
            <v>0</v>
          </cell>
          <cell r="AB27">
            <v>0</v>
          </cell>
          <cell r="AG27">
            <v>0</v>
          </cell>
          <cell r="AH27">
            <v>27198</v>
          </cell>
          <cell r="AI27">
            <v>34988134</v>
          </cell>
        </row>
        <row r="28">
          <cell r="B28" t="str">
            <v>GAUL</v>
          </cell>
          <cell r="C28" t="str">
            <v>Гаүли</v>
          </cell>
          <cell r="D28">
            <v>3366</v>
          </cell>
          <cell r="E28">
            <v>606868.31999999995</v>
          </cell>
          <cell r="F28">
            <v>148442</v>
          </cell>
          <cell r="G28">
            <v>59214283.18</v>
          </cell>
          <cell r="H28">
            <v>59821151.5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21904</v>
          </cell>
          <cell r="O28">
            <v>28146640</v>
          </cell>
          <cell r="R28">
            <v>28146640</v>
          </cell>
          <cell r="W28">
            <v>0</v>
          </cell>
          <cell r="AB28">
            <v>0</v>
          </cell>
          <cell r="AG28">
            <v>0</v>
          </cell>
          <cell r="AH28">
            <v>173712</v>
          </cell>
          <cell r="AI28">
            <v>87967791.5</v>
          </cell>
        </row>
        <row r="29">
          <cell r="B29" t="str">
            <v>GDEV</v>
          </cell>
          <cell r="C29" t="str">
            <v>Гранддевелопмент</v>
          </cell>
          <cell r="D29">
            <v>13841</v>
          </cell>
          <cell r="E29">
            <v>8231287.5800000001</v>
          </cell>
          <cell r="F29">
            <v>15604</v>
          </cell>
          <cell r="G29">
            <v>5874940.3300000001</v>
          </cell>
          <cell r="H29">
            <v>14106227.91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508</v>
          </cell>
          <cell r="O29">
            <v>652780</v>
          </cell>
          <cell r="R29">
            <v>652780</v>
          </cell>
          <cell r="W29">
            <v>0</v>
          </cell>
          <cell r="AB29">
            <v>0</v>
          </cell>
          <cell r="AG29">
            <v>0</v>
          </cell>
          <cell r="AH29">
            <v>29953</v>
          </cell>
          <cell r="AI29">
            <v>14759007.91</v>
          </cell>
        </row>
        <row r="30">
          <cell r="B30" t="str">
            <v>GDSC</v>
          </cell>
          <cell r="C30" t="str">
            <v>Гүүд Сек</v>
          </cell>
          <cell r="D30">
            <v>93056</v>
          </cell>
          <cell r="E30">
            <v>81739765.760000005</v>
          </cell>
          <cell r="F30">
            <v>226120</v>
          </cell>
          <cell r="G30">
            <v>179251046.25999999</v>
          </cell>
          <cell r="H30">
            <v>260990812.01999998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128510</v>
          </cell>
          <cell r="O30">
            <v>165135350</v>
          </cell>
          <cell r="R30">
            <v>165135350</v>
          </cell>
          <cell r="S30">
            <v>56</v>
          </cell>
          <cell r="T30">
            <v>5600000</v>
          </cell>
          <cell r="W30">
            <v>5600000</v>
          </cell>
          <cell r="AB30">
            <v>0</v>
          </cell>
          <cell r="AG30">
            <v>0</v>
          </cell>
          <cell r="AH30">
            <v>447742</v>
          </cell>
          <cell r="AI30">
            <v>431726162.01999998</v>
          </cell>
        </row>
        <row r="31">
          <cell r="B31" t="str">
            <v>GLMT</v>
          </cell>
          <cell r="C31" t="str">
            <v>Голомт капитал</v>
          </cell>
          <cell r="D31">
            <v>11542911</v>
          </cell>
          <cell r="E31">
            <v>8354736038.3199997</v>
          </cell>
          <cell r="F31">
            <v>9836419</v>
          </cell>
          <cell r="G31">
            <v>5576634247.1700001</v>
          </cell>
          <cell r="H31">
            <v>13931370285.49</v>
          </cell>
          <cell r="I31">
            <v>7562</v>
          </cell>
          <cell r="J31">
            <v>756120080</v>
          </cell>
          <cell r="K31">
            <v>12576</v>
          </cell>
          <cell r="L31">
            <v>1257833084.26</v>
          </cell>
          <cell r="M31">
            <v>2013953164.26</v>
          </cell>
          <cell r="N31">
            <v>79038421</v>
          </cell>
          <cell r="O31">
            <v>101564370985</v>
          </cell>
          <cell r="R31">
            <v>101564370985</v>
          </cell>
          <cell r="S31">
            <v>23163</v>
          </cell>
          <cell r="T31">
            <v>2316300000</v>
          </cell>
          <cell r="W31">
            <v>2316300000</v>
          </cell>
          <cell r="X31">
            <v>442</v>
          </cell>
          <cell r="Y31">
            <v>44200000</v>
          </cell>
          <cell r="AB31">
            <v>44200000</v>
          </cell>
          <cell r="AC31">
            <v>172</v>
          </cell>
          <cell r="AD31">
            <v>17200000</v>
          </cell>
          <cell r="AG31">
            <v>17200000</v>
          </cell>
          <cell r="AH31">
            <v>100461666</v>
          </cell>
          <cell r="AI31">
            <v>119887394434.75</v>
          </cell>
        </row>
        <row r="32">
          <cell r="B32" t="str">
            <v>HUN</v>
          </cell>
          <cell r="C32" t="str">
            <v xml:space="preserve">Хүннү эмпайр </v>
          </cell>
          <cell r="D32">
            <v>43459</v>
          </cell>
          <cell r="E32">
            <v>62149516</v>
          </cell>
          <cell r="F32">
            <v>12543</v>
          </cell>
          <cell r="G32">
            <v>1050731.55</v>
          </cell>
          <cell r="H32">
            <v>63200247.549999997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31549</v>
          </cell>
          <cell r="O32">
            <v>40540465</v>
          </cell>
          <cell r="R32">
            <v>40540465</v>
          </cell>
          <cell r="W32">
            <v>0</v>
          </cell>
          <cell r="AB32">
            <v>0</v>
          </cell>
          <cell r="AG32">
            <v>0</v>
          </cell>
          <cell r="AH32">
            <v>87551</v>
          </cell>
          <cell r="AI32">
            <v>103740712.55</v>
          </cell>
        </row>
        <row r="33">
          <cell r="B33" t="str">
            <v>INVC</v>
          </cell>
          <cell r="C33" t="str">
            <v>Инвес кор капитал</v>
          </cell>
          <cell r="D33">
            <v>612589</v>
          </cell>
          <cell r="E33">
            <v>1623409613.75</v>
          </cell>
          <cell r="F33">
            <v>354883</v>
          </cell>
          <cell r="G33">
            <v>1272905405.53</v>
          </cell>
          <cell r="H33">
            <v>2896315019.2799997</v>
          </cell>
          <cell r="I33">
            <v>17</v>
          </cell>
          <cell r="J33">
            <v>1632550</v>
          </cell>
          <cell r="K33">
            <v>6</v>
          </cell>
          <cell r="L33">
            <v>570000</v>
          </cell>
          <cell r="M33">
            <v>2202550</v>
          </cell>
          <cell r="N33">
            <v>8006111</v>
          </cell>
          <cell r="O33">
            <v>10287852635</v>
          </cell>
          <cell r="P33">
            <v>92463154</v>
          </cell>
          <cell r="Q33">
            <v>118815152890</v>
          </cell>
          <cell r="R33">
            <v>129103005525</v>
          </cell>
          <cell r="W33">
            <v>0</v>
          </cell>
          <cell r="X33">
            <v>30644</v>
          </cell>
          <cell r="Y33">
            <v>3064400000</v>
          </cell>
          <cell r="AB33">
            <v>3064400000</v>
          </cell>
          <cell r="AC33">
            <v>68982</v>
          </cell>
          <cell r="AD33">
            <v>6898200000</v>
          </cell>
          <cell r="AG33">
            <v>6898200000</v>
          </cell>
          <cell r="AH33">
            <v>101536386</v>
          </cell>
          <cell r="AI33">
            <v>141964123094.28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7711</v>
          </cell>
          <cell r="E34">
            <v>11586308.16</v>
          </cell>
          <cell r="F34">
            <v>4060</v>
          </cell>
          <cell r="G34">
            <v>9522947</v>
          </cell>
          <cell r="H34">
            <v>21109255.16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3036</v>
          </cell>
          <cell r="O34">
            <v>3901260</v>
          </cell>
          <cell r="R34">
            <v>3901260</v>
          </cell>
          <cell r="W34">
            <v>0</v>
          </cell>
          <cell r="AB34">
            <v>0</v>
          </cell>
          <cell r="AG34">
            <v>0</v>
          </cell>
          <cell r="AH34">
            <v>14807</v>
          </cell>
          <cell r="AI34">
            <v>25010515.16</v>
          </cell>
        </row>
        <row r="35">
          <cell r="B35" t="str">
            <v>MERG</v>
          </cell>
          <cell r="C35" t="str">
            <v>Мэргэн санаа</v>
          </cell>
          <cell r="D35">
            <v>27333</v>
          </cell>
          <cell r="E35">
            <v>24160953</v>
          </cell>
          <cell r="F35">
            <v>11090</v>
          </cell>
          <cell r="G35">
            <v>15728350</v>
          </cell>
          <cell r="H35">
            <v>39889303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18600</v>
          </cell>
          <cell r="O35">
            <v>23901000</v>
          </cell>
          <cell r="R35">
            <v>23901000</v>
          </cell>
          <cell r="W35">
            <v>0</v>
          </cell>
          <cell r="AB35">
            <v>0</v>
          </cell>
          <cell r="AG35">
            <v>0</v>
          </cell>
          <cell r="AH35">
            <v>57023</v>
          </cell>
          <cell r="AI35">
            <v>63790303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773398</v>
          </cell>
          <cell r="E36">
            <v>516223736.24000001</v>
          </cell>
          <cell r="F36">
            <v>1019109</v>
          </cell>
          <cell r="G36">
            <v>893932889.64999998</v>
          </cell>
          <cell r="H36">
            <v>1410156625.8899999</v>
          </cell>
          <cell r="I36">
            <v>5099</v>
          </cell>
          <cell r="J36">
            <v>509655250</v>
          </cell>
          <cell r="K36">
            <v>5094</v>
          </cell>
          <cell r="L36">
            <v>509156050</v>
          </cell>
          <cell r="M36">
            <v>1018811300</v>
          </cell>
          <cell r="N36">
            <v>389176</v>
          </cell>
          <cell r="O36">
            <v>500091160</v>
          </cell>
          <cell r="R36">
            <v>500091160</v>
          </cell>
          <cell r="S36">
            <v>1178</v>
          </cell>
          <cell r="T36">
            <v>117800000</v>
          </cell>
          <cell r="W36">
            <v>117800000</v>
          </cell>
          <cell r="X36">
            <v>172</v>
          </cell>
          <cell r="Y36">
            <v>17200000</v>
          </cell>
          <cell r="AB36">
            <v>17200000</v>
          </cell>
          <cell r="AG36">
            <v>0</v>
          </cell>
          <cell r="AH36">
            <v>2193226</v>
          </cell>
          <cell r="AI36">
            <v>3064059085.8900003</v>
          </cell>
        </row>
        <row r="37">
          <cell r="B37" t="str">
            <v>MICC</v>
          </cell>
          <cell r="C37" t="str">
            <v>MICC</v>
          </cell>
          <cell r="D37">
            <v>291</v>
          </cell>
          <cell r="E37">
            <v>525779</v>
          </cell>
          <cell r="F37">
            <v>16424</v>
          </cell>
          <cell r="G37">
            <v>25164685</v>
          </cell>
          <cell r="H37">
            <v>25690464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5281</v>
          </cell>
          <cell r="O37">
            <v>6786085</v>
          </cell>
          <cell r="R37">
            <v>6786085</v>
          </cell>
          <cell r="W37">
            <v>0</v>
          </cell>
          <cell r="AB37">
            <v>0</v>
          </cell>
          <cell r="AG37">
            <v>0</v>
          </cell>
          <cell r="AH37">
            <v>21996</v>
          </cell>
          <cell r="AI37">
            <v>32476549</v>
          </cell>
        </row>
        <row r="38">
          <cell r="B38" t="str">
            <v>MNET</v>
          </cell>
          <cell r="C38" t="str">
            <v xml:space="preserve">Ард секьюритиз </v>
          </cell>
          <cell r="D38">
            <v>2848967</v>
          </cell>
          <cell r="E38">
            <v>3368104630.3600001</v>
          </cell>
          <cell r="F38">
            <v>3690733</v>
          </cell>
          <cell r="G38">
            <v>4143285283.8800001</v>
          </cell>
          <cell r="H38">
            <v>7511389914.2399998</v>
          </cell>
          <cell r="I38">
            <v>8</v>
          </cell>
          <cell r="J38">
            <v>1009534.26</v>
          </cell>
          <cell r="K38">
            <v>2</v>
          </cell>
          <cell r="L38">
            <v>199000</v>
          </cell>
          <cell r="M38">
            <v>1208534.26</v>
          </cell>
          <cell r="N38">
            <v>497024</v>
          </cell>
          <cell r="O38">
            <v>638675840</v>
          </cell>
          <cell r="R38">
            <v>638675840</v>
          </cell>
          <cell r="W38">
            <v>0</v>
          </cell>
          <cell r="AB38">
            <v>0</v>
          </cell>
          <cell r="AG38">
            <v>0</v>
          </cell>
          <cell r="AH38">
            <v>7036734</v>
          </cell>
          <cell r="AI38">
            <v>8151274288.5</v>
          </cell>
        </row>
        <row r="39">
          <cell r="B39" t="str">
            <v>MONG</v>
          </cell>
          <cell r="C39" t="str">
            <v xml:space="preserve">Монгол секюритиес </v>
          </cell>
          <cell r="D39">
            <v>7000</v>
          </cell>
          <cell r="E39">
            <v>5824000</v>
          </cell>
          <cell r="F39">
            <v>7072</v>
          </cell>
          <cell r="G39">
            <v>13096980</v>
          </cell>
          <cell r="H39">
            <v>18920980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5553</v>
          </cell>
          <cell r="O39">
            <v>7135605</v>
          </cell>
          <cell r="R39">
            <v>7135605</v>
          </cell>
          <cell r="W39">
            <v>0</v>
          </cell>
          <cell r="AB39">
            <v>0</v>
          </cell>
          <cell r="AG39">
            <v>0</v>
          </cell>
          <cell r="AH39">
            <v>19625</v>
          </cell>
          <cell r="AI39">
            <v>26056585</v>
          </cell>
        </row>
        <row r="40">
          <cell r="B40" t="str">
            <v>MSDQ</v>
          </cell>
          <cell r="C40" t="str">
            <v>Масдак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  <cell r="W40">
            <v>0</v>
          </cell>
          <cell r="AB40">
            <v>0</v>
          </cell>
          <cell r="AG40">
            <v>0</v>
          </cell>
          <cell r="AH40">
            <v>0</v>
          </cell>
          <cell r="AI40">
            <v>0</v>
          </cell>
        </row>
        <row r="41">
          <cell r="B41" t="str">
            <v>MSEC</v>
          </cell>
          <cell r="C41" t="str">
            <v>Монсек</v>
          </cell>
          <cell r="D41">
            <v>53234</v>
          </cell>
          <cell r="E41">
            <v>47558773.700000003</v>
          </cell>
          <cell r="F41">
            <v>90237</v>
          </cell>
          <cell r="G41">
            <v>53197131.880000003</v>
          </cell>
          <cell r="H41">
            <v>100755905.58000001</v>
          </cell>
          <cell r="I41">
            <v>0</v>
          </cell>
          <cell r="J41">
            <v>0</v>
          </cell>
          <cell r="K41">
            <v>15</v>
          </cell>
          <cell r="L41">
            <v>1440000</v>
          </cell>
          <cell r="M41">
            <v>1440000</v>
          </cell>
          <cell r="N41">
            <v>32101</v>
          </cell>
          <cell r="O41">
            <v>41249785</v>
          </cell>
          <cell r="R41">
            <v>41249785</v>
          </cell>
          <cell r="W41">
            <v>0</v>
          </cell>
          <cell r="AB41">
            <v>0</v>
          </cell>
          <cell r="AG41">
            <v>0</v>
          </cell>
          <cell r="AH41">
            <v>175587</v>
          </cell>
          <cell r="AI41">
            <v>143445690.57999998</v>
          </cell>
        </row>
        <row r="42">
          <cell r="B42" t="str">
            <v>NOVL</v>
          </cell>
          <cell r="C42" t="str">
            <v>Новел инвестмент</v>
          </cell>
          <cell r="D42">
            <v>43367</v>
          </cell>
          <cell r="E42">
            <v>75735766.709999993</v>
          </cell>
          <cell r="F42">
            <v>129938</v>
          </cell>
          <cell r="G42">
            <v>86939444.400000006</v>
          </cell>
          <cell r="H42">
            <v>162675211.11000001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73087</v>
          </cell>
          <cell r="O42">
            <v>93916795</v>
          </cell>
          <cell r="R42">
            <v>93916795</v>
          </cell>
          <cell r="W42">
            <v>0</v>
          </cell>
          <cell r="AB42">
            <v>0</v>
          </cell>
          <cell r="AG42">
            <v>0</v>
          </cell>
          <cell r="AH42">
            <v>246392</v>
          </cell>
          <cell r="AI42">
            <v>256592006.11000001</v>
          </cell>
        </row>
        <row r="43">
          <cell r="B43" t="str">
            <v>NSEC</v>
          </cell>
          <cell r="C43" t="str">
            <v xml:space="preserve">Нэйшнл сэкюритис 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1058</v>
          </cell>
          <cell r="O43">
            <v>1359530</v>
          </cell>
          <cell r="R43">
            <v>1359530</v>
          </cell>
          <cell r="W43">
            <v>0</v>
          </cell>
          <cell r="AB43">
            <v>0</v>
          </cell>
          <cell r="AG43">
            <v>0</v>
          </cell>
          <cell r="AH43">
            <v>1058</v>
          </cell>
          <cell r="AI43">
            <v>1359530</v>
          </cell>
        </row>
        <row r="44">
          <cell r="B44" t="str">
            <v>RISM</v>
          </cell>
          <cell r="C44" t="str">
            <v>Райнос инвестмент</v>
          </cell>
          <cell r="D44">
            <v>744630</v>
          </cell>
          <cell r="E44">
            <v>52100036.990000002</v>
          </cell>
          <cell r="F44">
            <v>103077</v>
          </cell>
          <cell r="G44">
            <v>139197372</v>
          </cell>
          <cell r="H44">
            <v>191297408.99000001</v>
          </cell>
          <cell r="I44">
            <v>16</v>
          </cell>
          <cell r="J44">
            <v>1600000</v>
          </cell>
          <cell r="K44">
            <v>5</v>
          </cell>
          <cell r="L44">
            <v>499200</v>
          </cell>
          <cell r="M44">
            <v>2099200</v>
          </cell>
          <cell r="N44">
            <v>122776</v>
          </cell>
          <cell r="O44">
            <v>157767160</v>
          </cell>
          <cell r="R44">
            <v>157767160</v>
          </cell>
          <cell r="W44">
            <v>0</v>
          </cell>
          <cell r="AB44">
            <v>0</v>
          </cell>
          <cell r="AG44">
            <v>0</v>
          </cell>
          <cell r="AH44">
            <v>970504</v>
          </cell>
          <cell r="AI44">
            <v>351163768.99000001</v>
          </cell>
        </row>
        <row r="45">
          <cell r="B45" t="str">
            <v>SANR</v>
          </cell>
          <cell r="C45" t="str">
            <v>Санар</v>
          </cell>
          <cell r="D45">
            <v>711</v>
          </cell>
          <cell r="E45">
            <v>164049</v>
          </cell>
          <cell r="F45">
            <v>1593</v>
          </cell>
          <cell r="G45">
            <v>6126700</v>
          </cell>
          <cell r="H45">
            <v>6290749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6992</v>
          </cell>
          <cell r="O45">
            <v>8984720</v>
          </cell>
          <cell r="R45">
            <v>8984720</v>
          </cell>
          <cell r="W45">
            <v>0</v>
          </cell>
          <cell r="AB45">
            <v>0</v>
          </cell>
          <cell r="AG45">
            <v>0</v>
          </cell>
          <cell r="AH45">
            <v>9296</v>
          </cell>
          <cell r="AI45">
            <v>15275469</v>
          </cell>
        </row>
        <row r="46">
          <cell r="B46" t="str">
            <v>SECP</v>
          </cell>
          <cell r="C46" t="str">
            <v>Сикап</v>
          </cell>
          <cell r="D46">
            <v>2617</v>
          </cell>
          <cell r="E46">
            <v>349134.75</v>
          </cell>
          <cell r="F46">
            <v>0</v>
          </cell>
          <cell r="G46">
            <v>0</v>
          </cell>
          <cell r="H46">
            <v>349134.75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7154</v>
          </cell>
          <cell r="O46">
            <v>9192890</v>
          </cell>
          <cell r="R46">
            <v>9192890</v>
          </cell>
          <cell r="W46">
            <v>0</v>
          </cell>
          <cell r="AB46">
            <v>0</v>
          </cell>
          <cell r="AG46">
            <v>0</v>
          </cell>
          <cell r="AH46">
            <v>9771</v>
          </cell>
          <cell r="AI46">
            <v>9542024.75</v>
          </cell>
        </row>
        <row r="47">
          <cell r="B47" t="str">
            <v>SGC</v>
          </cell>
          <cell r="C47" t="str">
            <v>Эс Жи капитал</v>
          </cell>
          <cell r="D47">
            <v>0</v>
          </cell>
          <cell r="E47">
            <v>0</v>
          </cell>
          <cell r="F47">
            <v>41795</v>
          </cell>
          <cell r="G47">
            <v>1628731</v>
          </cell>
          <cell r="H47">
            <v>1628731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41795</v>
          </cell>
          <cell r="AI47">
            <v>1628731</v>
          </cell>
        </row>
        <row r="48">
          <cell r="B48" t="str">
            <v>SILS</v>
          </cell>
          <cell r="C48" t="str">
            <v>Силвэр лайт секюритиз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W48">
            <v>0</v>
          </cell>
          <cell r="AB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259651</v>
          </cell>
          <cell r="E49">
            <v>107441702.09999999</v>
          </cell>
          <cell r="F49">
            <v>909726</v>
          </cell>
          <cell r="G49">
            <v>132172441.38</v>
          </cell>
          <cell r="H49">
            <v>239614143.47999999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150424</v>
          </cell>
          <cell r="O49">
            <v>193294840</v>
          </cell>
          <cell r="R49">
            <v>193294840</v>
          </cell>
          <cell r="S49">
            <v>1</v>
          </cell>
          <cell r="T49">
            <v>100000</v>
          </cell>
          <cell r="W49">
            <v>100000</v>
          </cell>
          <cell r="X49">
            <v>300</v>
          </cell>
          <cell r="Y49">
            <v>30000000</v>
          </cell>
          <cell r="AB49">
            <v>30000000</v>
          </cell>
          <cell r="AG49">
            <v>0</v>
          </cell>
          <cell r="AH49">
            <v>1320102</v>
          </cell>
          <cell r="AI49">
            <v>463008983.48000002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952027</v>
          </cell>
          <cell r="E50">
            <v>192150583.66</v>
          </cell>
          <cell r="F50">
            <v>947119</v>
          </cell>
          <cell r="G50">
            <v>231633203.19999999</v>
          </cell>
          <cell r="H50">
            <v>423783786.86000001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158220</v>
          </cell>
          <cell r="O50">
            <v>203312700</v>
          </cell>
          <cell r="R50">
            <v>203312700</v>
          </cell>
          <cell r="S50">
            <v>507</v>
          </cell>
          <cell r="T50">
            <v>50700000</v>
          </cell>
          <cell r="W50">
            <v>50700000</v>
          </cell>
          <cell r="X50">
            <v>3</v>
          </cell>
          <cell r="Y50">
            <v>300000</v>
          </cell>
          <cell r="AB50">
            <v>300000</v>
          </cell>
          <cell r="AG50">
            <v>0</v>
          </cell>
          <cell r="AH50">
            <v>2057876</v>
          </cell>
          <cell r="AI50">
            <v>678096486.86000001</v>
          </cell>
        </row>
        <row r="51">
          <cell r="B51" t="str">
            <v>TABO</v>
          </cell>
          <cell r="C51" t="str">
            <v>Таван богд</v>
          </cell>
          <cell r="D51">
            <v>925</v>
          </cell>
          <cell r="E51">
            <v>1907356</v>
          </cell>
          <cell r="F51">
            <v>42748</v>
          </cell>
          <cell r="G51">
            <v>22169298.920000002</v>
          </cell>
          <cell r="H51">
            <v>24076654.920000002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20209</v>
          </cell>
          <cell r="O51">
            <v>25968565</v>
          </cell>
          <cell r="R51">
            <v>25968565</v>
          </cell>
          <cell r="W51">
            <v>0</v>
          </cell>
          <cell r="AB51">
            <v>0</v>
          </cell>
          <cell r="AG51">
            <v>0</v>
          </cell>
          <cell r="AH51">
            <v>63882</v>
          </cell>
          <cell r="AI51">
            <v>50045219.920000002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22981</v>
          </cell>
          <cell r="E52">
            <v>40134240</v>
          </cell>
          <cell r="F52">
            <v>26275</v>
          </cell>
          <cell r="G52">
            <v>7434809</v>
          </cell>
          <cell r="H52">
            <v>47569049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16702</v>
          </cell>
          <cell r="O52">
            <v>21462070</v>
          </cell>
          <cell r="R52">
            <v>21462070</v>
          </cell>
          <cell r="W52">
            <v>0</v>
          </cell>
          <cell r="AB52">
            <v>0</v>
          </cell>
          <cell r="AG52">
            <v>0</v>
          </cell>
          <cell r="AH52">
            <v>65958</v>
          </cell>
          <cell r="AI52">
            <v>69031119</v>
          </cell>
        </row>
        <row r="53">
          <cell r="B53" t="str">
            <v>TDB</v>
          </cell>
          <cell r="C53" t="str">
            <v>Ти ди би секьюритис</v>
          </cell>
          <cell r="D53">
            <v>1025830</v>
          </cell>
          <cell r="E53">
            <v>257740263.74000001</v>
          </cell>
          <cell r="F53">
            <v>1466199</v>
          </cell>
          <cell r="G53">
            <v>797338849.86000001</v>
          </cell>
          <cell r="H53">
            <v>1055079113.6</v>
          </cell>
          <cell r="I53">
            <v>26215</v>
          </cell>
          <cell r="J53">
            <v>2624350000</v>
          </cell>
          <cell r="K53">
            <v>21214</v>
          </cell>
          <cell r="L53">
            <v>2124170080</v>
          </cell>
          <cell r="M53">
            <v>4748520080</v>
          </cell>
          <cell r="N53">
            <v>464028</v>
          </cell>
          <cell r="O53">
            <v>596275980</v>
          </cell>
          <cell r="R53">
            <v>596275980</v>
          </cell>
          <cell r="S53">
            <v>74671</v>
          </cell>
          <cell r="T53">
            <v>7467100000</v>
          </cell>
          <cell r="U53">
            <v>100000</v>
          </cell>
          <cell r="V53">
            <v>10000000000</v>
          </cell>
          <cell r="W53">
            <v>17467100000</v>
          </cell>
          <cell r="AB53">
            <v>0</v>
          </cell>
          <cell r="AC53">
            <v>352</v>
          </cell>
          <cell r="AD53">
            <v>35200000</v>
          </cell>
          <cell r="AG53">
            <v>35200000</v>
          </cell>
          <cell r="AH53">
            <v>3178509</v>
          </cell>
          <cell r="AI53">
            <v>23902175173.600002</v>
          </cell>
        </row>
        <row r="54">
          <cell r="B54" t="str">
            <v>TNGR</v>
          </cell>
          <cell r="C54" t="str">
            <v>Тэнгэр капитал</v>
          </cell>
          <cell r="D54">
            <v>3925</v>
          </cell>
          <cell r="E54">
            <v>2095484.87</v>
          </cell>
          <cell r="F54">
            <v>10510</v>
          </cell>
          <cell r="G54">
            <v>4734729</v>
          </cell>
          <cell r="H54">
            <v>6830213.8700000001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4291</v>
          </cell>
          <cell r="O54">
            <v>5513935</v>
          </cell>
          <cell r="R54">
            <v>5513935</v>
          </cell>
          <cell r="W54">
            <v>0</v>
          </cell>
          <cell r="AB54">
            <v>0</v>
          </cell>
          <cell r="AG54">
            <v>0</v>
          </cell>
          <cell r="AH54">
            <v>18726</v>
          </cell>
          <cell r="AI54">
            <v>12344148.870000001</v>
          </cell>
        </row>
        <row r="55">
          <cell r="B55" t="str">
            <v>TTOL</v>
          </cell>
          <cell r="C55" t="str">
            <v>Апекс капитал</v>
          </cell>
          <cell r="D55">
            <v>1702421</v>
          </cell>
          <cell r="E55">
            <v>653026633.17999995</v>
          </cell>
          <cell r="F55">
            <v>7102268</v>
          </cell>
          <cell r="G55">
            <v>1045095797.0599999</v>
          </cell>
          <cell r="H55">
            <v>1698122430.2399998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390943</v>
          </cell>
          <cell r="O55">
            <v>502361755</v>
          </cell>
          <cell r="R55">
            <v>502361755</v>
          </cell>
          <cell r="W55">
            <v>0</v>
          </cell>
          <cell r="X55">
            <v>212</v>
          </cell>
          <cell r="Y55">
            <v>21200000</v>
          </cell>
          <cell r="AB55">
            <v>21200000</v>
          </cell>
          <cell r="AG55">
            <v>0</v>
          </cell>
          <cell r="AH55">
            <v>9195844</v>
          </cell>
          <cell r="AI55">
            <v>2221684185.2399998</v>
          </cell>
        </row>
        <row r="56">
          <cell r="B56" t="str">
            <v>UNDR</v>
          </cell>
          <cell r="C56" t="str">
            <v>Өндөрхаан инвест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8103</v>
          </cell>
          <cell r="O56">
            <v>10412355</v>
          </cell>
          <cell r="R56">
            <v>10412355</v>
          </cell>
          <cell r="W56">
            <v>0</v>
          </cell>
          <cell r="AB56">
            <v>0</v>
          </cell>
          <cell r="AG56">
            <v>0</v>
          </cell>
          <cell r="AH56">
            <v>8103</v>
          </cell>
          <cell r="AI56">
            <v>10412355</v>
          </cell>
        </row>
        <row r="57">
          <cell r="B57" t="str">
            <v>ZGB</v>
          </cell>
          <cell r="C57" t="str">
            <v>Таван богд капитал</v>
          </cell>
          <cell r="D57">
            <v>13535094</v>
          </cell>
          <cell r="E57">
            <v>1069281289.76</v>
          </cell>
          <cell r="F57">
            <v>7739256</v>
          </cell>
          <cell r="G57">
            <v>1034607074.9400001</v>
          </cell>
          <cell r="H57">
            <v>2103888364.7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1262431</v>
          </cell>
          <cell r="O57">
            <v>1622223835</v>
          </cell>
          <cell r="R57">
            <v>1622223835</v>
          </cell>
          <cell r="S57">
            <v>64</v>
          </cell>
          <cell r="T57">
            <v>6400000</v>
          </cell>
          <cell r="W57">
            <v>6400000</v>
          </cell>
          <cell r="X57">
            <v>67661</v>
          </cell>
          <cell r="Y57">
            <v>6766100000</v>
          </cell>
          <cell r="Z57">
            <v>100000</v>
          </cell>
          <cell r="AA57">
            <v>10000000000</v>
          </cell>
          <cell r="AB57">
            <v>16766100000</v>
          </cell>
          <cell r="AC57">
            <v>30409</v>
          </cell>
          <cell r="AD57">
            <v>3040900000</v>
          </cell>
          <cell r="AE57">
            <v>100000</v>
          </cell>
          <cell r="AF57">
            <v>10000000000</v>
          </cell>
          <cell r="AG57">
            <v>13040900000</v>
          </cell>
          <cell r="AH57">
            <v>22834915</v>
          </cell>
          <cell r="AI57">
            <v>33539512199.699997</v>
          </cell>
        </row>
        <row r="58">
          <cell r="B58" t="str">
            <v>ZRGD</v>
          </cell>
          <cell r="C58" t="str">
            <v>Зэргэд</v>
          </cell>
          <cell r="D58">
            <v>10107</v>
          </cell>
          <cell r="E58">
            <v>5873043.0499999998</v>
          </cell>
          <cell r="F58">
            <v>109487</v>
          </cell>
          <cell r="G58">
            <v>24667520.66</v>
          </cell>
          <cell r="H58">
            <v>30540563.710000001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19798</v>
          </cell>
          <cell r="O58">
            <v>25440430</v>
          </cell>
          <cell r="R58">
            <v>25440430</v>
          </cell>
          <cell r="W58">
            <v>0</v>
          </cell>
          <cell r="AB58">
            <v>0</v>
          </cell>
          <cell r="AG58">
            <v>0</v>
          </cell>
          <cell r="AH58">
            <v>139392</v>
          </cell>
          <cell r="AI58">
            <v>55980993.709999993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95776852.170000002</v>
          </cell>
          <cell r="F10">
            <v>454778</v>
          </cell>
          <cell r="G10">
            <v>179328865.55000001</v>
          </cell>
          <cell r="H10">
            <v>275105717.72000003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12376393.960000001</v>
          </cell>
          <cell r="F11">
            <v>6861</v>
          </cell>
          <cell r="G11">
            <v>9915982</v>
          </cell>
          <cell r="H11">
            <v>22292375.960000001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648323783.21000004</v>
          </cell>
          <cell r="F13">
            <v>813273</v>
          </cell>
          <cell r="G13">
            <v>376401479.13999999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7601394.0999999996</v>
          </cell>
          <cell r="H18">
            <v>8761394.0999999996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61489990.590000004</v>
          </cell>
          <cell r="H19">
            <v>91498793.909999996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22897428.899999999</v>
          </cell>
          <cell r="F20">
            <v>172705</v>
          </cell>
          <cell r="G20">
            <v>23183554.489999998</v>
          </cell>
          <cell r="H20">
            <v>46080983.390000001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138948761.59999999</v>
          </cell>
          <cell r="F23">
            <v>479646</v>
          </cell>
          <cell r="G23">
            <v>222066915.75</v>
          </cell>
          <cell r="H23">
            <v>361015677.35000002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8890184.8000000007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20299811.800000001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9438836.8399999999</v>
          </cell>
          <cell r="F29">
            <v>47476</v>
          </cell>
          <cell r="G29">
            <v>14507603.050000001</v>
          </cell>
          <cell r="H29">
            <v>23946439.890000001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31312048.309999999</v>
          </cell>
          <cell r="F31">
            <v>63012</v>
          </cell>
          <cell r="G31">
            <v>21834842.809999999</v>
          </cell>
          <cell r="H31">
            <v>53146891.119999997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1710204072.5699999</v>
          </cell>
          <cell r="F32">
            <v>8193256</v>
          </cell>
          <cell r="G32">
            <v>1837961806.8199999</v>
          </cell>
          <cell r="H32">
            <v>3548165879.3899999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182991224.96000001</v>
          </cell>
          <cell r="F38">
            <v>565928</v>
          </cell>
          <cell r="G38">
            <v>384844966.88</v>
          </cell>
          <cell r="H38">
            <v>567836191.84000003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2221110747.2399998</v>
          </cell>
          <cell r="F40">
            <v>2829217</v>
          </cell>
          <cell r="G40">
            <v>2107467309.0899999</v>
          </cell>
          <cell r="H40">
            <v>4328578056.3299999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15365806.369999999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69309528.180000007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6896562.0700000003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61751020.409999996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32256255.390000001</v>
          </cell>
          <cell r="H54">
            <v>33118255.390000001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9793531.8000000007</v>
          </cell>
          <cell r="H55">
            <v>24344220.800000001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168802664.96000001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642055194.22000003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218172271.44999999</v>
          </cell>
          <cell r="F60">
            <v>167805</v>
          </cell>
          <cell r="G60">
            <v>51004639.869999997</v>
          </cell>
          <cell r="H60">
            <v>269176911.31999999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19097598.960000001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29"/>
  <sheetViews>
    <sheetView tabSelected="1" topLeftCell="B10" zoomScale="71" zoomScaleNormal="71" zoomScaleSheetLayoutView="70" zoomScalePageLayoutView="70" workbookViewId="0">
      <selection activeCell="N71" sqref="N71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6" width="15.5703125" style="1" customWidth="1"/>
    <col min="7" max="7" width="22.85546875" style="2" customWidth="1"/>
    <col min="8" max="8" width="22.42578125" style="3" customWidth="1"/>
    <col min="9" max="9" width="26" style="3" customWidth="1"/>
    <col min="10" max="11" width="21.7109375" style="3" customWidth="1"/>
    <col min="12" max="12" width="22.7109375" style="3" customWidth="1"/>
    <col min="13" max="13" width="22.28515625" style="1" customWidth="1"/>
    <col min="14" max="14" width="24" style="1" customWidth="1"/>
    <col min="15" max="15" width="15.85546875" style="1" customWidth="1"/>
    <col min="16" max="16" width="22.28515625" style="4" bestFit="1" customWidth="1"/>
    <col min="17" max="17" width="9.140625" style="1"/>
    <col min="18" max="18" width="21.42578125" style="1" bestFit="1" customWidth="1"/>
    <col min="19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8" ht="13.9" customHeight="1" x14ac:dyDescent="0.25"/>
    <row r="8" spans="1:18" x14ac:dyDescent="0.25">
      <c r="H8" s="5"/>
      <c r="I8" s="5"/>
      <c r="J8" s="5"/>
      <c r="K8" s="5"/>
      <c r="L8" s="5"/>
      <c r="M8" s="6"/>
    </row>
    <row r="9" spans="1:18" ht="15" customHeight="1" x14ac:dyDescent="0.25">
      <c r="B9" s="7"/>
      <c r="C9" s="8"/>
      <c r="D9" s="42" t="s">
        <v>0</v>
      </c>
      <c r="E9" s="42"/>
      <c r="F9" s="42"/>
      <c r="G9" s="42"/>
      <c r="H9" s="42"/>
      <c r="I9" s="36"/>
      <c r="J9" s="36"/>
      <c r="K9" s="36"/>
      <c r="L9" s="36"/>
      <c r="M9" s="8"/>
      <c r="N9" s="8"/>
      <c r="O9" s="8"/>
    </row>
    <row r="11" spans="1:18" ht="15" customHeight="1" thickBot="1" x14ac:dyDescent="0.3">
      <c r="M11" s="43"/>
      <c r="N11" s="43"/>
      <c r="O11" s="43"/>
    </row>
    <row r="12" spans="1:18" ht="14.45" customHeight="1" x14ac:dyDescent="0.25">
      <c r="A12" s="44" t="s">
        <v>1</v>
      </c>
      <c r="B12" s="46" t="s">
        <v>2</v>
      </c>
      <c r="C12" s="46" t="s">
        <v>3</v>
      </c>
      <c r="D12" s="46" t="s">
        <v>4</v>
      </c>
      <c r="E12" s="46"/>
      <c r="F12" s="46"/>
      <c r="G12" s="48" t="s">
        <v>133</v>
      </c>
      <c r="H12" s="48"/>
      <c r="I12" s="48"/>
      <c r="J12" s="48"/>
      <c r="K12" s="48"/>
      <c r="L12" s="48"/>
      <c r="M12" s="48"/>
      <c r="N12" s="50" t="s">
        <v>119</v>
      </c>
      <c r="O12" s="51"/>
    </row>
    <row r="13" spans="1:18" s="7" customFormat="1" ht="15.75" customHeight="1" x14ac:dyDescent="0.25">
      <c r="A13" s="45"/>
      <c r="B13" s="47"/>
      <c r="C13" s="47"/>
      <c r="D13" s="47"/>
      <c r="E13" s="47"/>
      <c r="F13" s="47"/>
      <c r="G13" s="49"/>
      <c r="H13" s="49"/>
      <c r="I13" s="49"/>
      <c r="J13" s="49"/>
      <c r="K13" s="49"/>
      <c r="L13" s="49"/>
      <c r="M13" s="49"/>
      <c r="N13" s="39"/>
      <c r="O13" s="40"/>
      <c r="P13" s="9"/>
    </row>
    <row r="14" spans="1:18" s="7" customFormat="1" ht="33.75" customHeight="1" x14ac:dyDescent="0.25">
      <c r="A14" s="45"/>
      <c r="B14" s="47"/>
      <c r="C14" s="47"/>
      <c r="D14" s="47"/>
      <c r="E14" s="47"/>
      <c r="F14" s="47"/>
      <c r="G14" s="57" t="s">
        <v>5</v>
      </c>
      <c r="H14" s="58"/>
      <c r="I14" s="52" t="s">
        <v>128</v>
      </c>
      <c r="J14" s="53"/>
      <c r="K14" s="54"/>
      <c r="L14" s="38"/>
      <c r="M14" s="49" t="s">
        <v>6</v>
      </c>
      <c r="N14" s="39" t="s">
        <v>7</v>
      </c>
      <c r="O14" s="40" t="s">
        <v>8</v>
      </c>
      <c r="P14" s="9"/>
    </row>
    <row r="15" spans="1:18" s="7" customFormat="1" ht="47.25" x14ac:dyDescent="0.25">
      <c r="A15" s="45"/>
      <c r="B15" s="47"/>
      <c r="C15" s="47"/>
      <c r="D15" s="23" t="s">
        <v>9</v>
      </c>
      <c r="E15" s="23" t="s">
        <v>10</v>
      </c>
      <c r="F15" s="23" t="s">
        <v>11</v>
      </c>
      <c r="G15" s="24" t="s">
        <v>112</v>
      </c>
      <c r="H15" s="24" t="s">
        <v>113</v>
      </c>
      <c r="I15" s="37" t="s">
        <v>129</v>
      </c>
      <c r="J15" s="37" t="s">
        <v>130</v>
      </c>
      <c r="K15" s="37" t="s">
        <v>131</v>
      </c>
      <c r="L15" s="37" t="s">
        <v>132</v>
      </c>
      <c r="M15" s="49"/>
      <c r="N15" s="39"/>
      <c r="O15" s="41"/>
      <c r="P15" s="9"/>
      <c r="R15" s="35" t="s">
        <v>124</v>
      </c>
    </row>
    <row r="16" spans="1:18" x14ac:dyDescent="0.25">
      <c r="A16" s="25">
        <v>1</v>
      </c>
      <c r="B16" s="10" t="s">
        <v>19</v>
      </c>
      <c r="C16" s="11" t="s">
        <v>20</v>
      </c>
      <c r="D16" s="12" t="s">
        <v>14</v>
      </c>
      <c r="E16" s="12" t="s">
        <v>14</v>
      </c>
      <c r="F16" s="12" t="s">
        <v>14</v>
      </c>
      <c r="G16" s="14">
        <f>VLOOKUP(B16,[1]Brokers!$B$7:$H$58,7,0)</f>
        <v>13931370285.49</v>
      </c>
      <c r="H16" s="14">
        <f>VLOOKUP(B16,[1]Brokers!$B$7:$M$58,12,0)</f>
        <v>2013953164.26</v>
      </c>
      <c r="I16" s="14">
        <f>VLOOKUP(B16,[1]Brokers!$B$7:$R$58,17,0)</f>
        <v>101564370985</v>
      </c>
      <c r="J16" s="14">
        <f>VLOOKUP(B16,[1]Brokers!$B$7:$W$58,22,0)</f>
        <v>2316300000</v>
      </c>
      <c r="K16" s="14">
        <f>VLOOKUP(B16,[1]Brokers!$B$7:$AB$58,27,0)</f>
        <v>44200000</v>
      </c>
      <c r="L16" s="14">
        <f>VLOOKUP(B16,[1]Brokers!$B$7:$AG$58,32,0)</f>
        <v>17200000</v>
      </c>
      <c r="M16" s="22">
        <f>VLOOKUP(B16,[1]Brokers!$B$7:$AI$58,34,0)</f>
        <v>119887394434.75</v>
      </c>
      <c r="N16" s="22">
        <v>270116618525.28998</v>
      </c>
      <c r="O16" s="26">
        <f t="shared" ref="O16:O47" si="0">N16/$N$71</f>
        <v>0.23265299183619778</v>
      </c>
      <c r="R16" s="18"/>
    </row>
    <row r="17" spans="1:18" x14ac:dyDescent="0.25">
      <c r="A17" s="25">
        <f>+A16+1</f>
        <v>2</v>
      </c>
      <c r="B17" s="10" t="s">
        <v>12</v>
      </c>
      <c r="C17" s="11" t="s">
        <v>13</v>
      </c>
      <c r="D17" s="12" t="s">
        <v>14</v>
      </c>
      <c r="E17" s="12" t="s">
        <v>14</v>
      </c>
      <c r="F17" s="12" t="s">
        <v>14</v>
      </c>
      <c r="G17" s="14">
        <f>VLOOKUP(B17,[1]Brokers!$B$7:$H$58,7,0)</f>
        <v>1956246651.5</v>
      </c>
      <c r="H17" s="14">
        <f>VLOOKUP(B17,[1]Brokers!$B$7:$M$58,12,0)</f>
        <v>1000000</v>
      </c>
      <c r="I17" s="14">
        <f>VLOOKUP(B17,[1]Brokers!$B$7:$R$58,17,0)</f>
        <v>1079190545</v>
      </c>
      <c r="J17" s="14">
        <f>VLOOKUP(B17,[1]Brokers!$B$7:$W$58,22,0)</f>
        <v>15500000</v>
      </c>
      <c r="K17" s="14">
        <f>VLOOKUP(B17,[1]Brokers!$B$7:$AB$58,27,0)</f>
        <v>32000000</v>
      </c>
      <c r="L17" s="14">
        <f>VLOOKUP(B17,[1]Brokers!$B$7:$AG$58,32,0)</f>
        <v>8500000</v>
      </c>
      <c r="M17" s="22">
        <f>VLOOKUP(B17,[1]Brokers!$B$7:$AI$58,34,0)</f>
        <v>3092437196.5</v>
      </c>
      <c r="N17" s="22">
        <v>207759646914.67996</v>
      </c>
      <c r="O17" s="26">
        <f t="shared" si="0"/>
        <v>0.17894457475968614</v>
      </c>
      <c r="R17" s="18"/>
    </row>
    <row r="18" spans="1:18" x14ac:dyDescent="0.25">
      <c r="A18" s="25">
        <f t="shared" ref="A18:A61" si="1">+A17+1</f>
        <v>3</v>
      </c>
      <c r="B18" s="10" t="s">
        <v>102</v>
      </c>
      <c r="C18" s="11" t="s">
        <v>103</v>
      </c>
      <c r="D18" s="12" t="s">
        <v>14</v>
      </c>
      <c r="E18" s="12" t="s">
        <v>14</v>
      </c>
      <c r="F18" s="12" t="s">
        <v>14</v>
      </c>
      <c r="G18" s="14">
        <f>VLOOKUP(B18,[1]Brokers!$B$7:$H$58,7,0)</f>
        <v>2896315019.2799997</v>
      </c>
      <c r="H18" s="14">
        <f>VLOOKUP(B18,[1]Brokers!$B$7:$M$58,12,0)</f>
        <v>2202550</v>
      </c>
      <c r="I18" s="14">
        <f>VLOOKUP(B18,[1]Brokers!$B$7:$R$58,17,0)</f>
        <v>129103005525</v>
      </c>
      <c r="J18" s="14">
        <f>VLOOKUP(B18,[1]Brokers!$B$7:$W$58,22,0)</f>
        <v>0</v>
      </c>
      <c r="K18" s="14">
        <f>VLOOKUP(B18,[1]Brokers!$B$7:$AB$58,27,0)</f>
        <v>3064400000</v>
      </c>
      <c r="L18" s="14">
        <f>VLOOKUP(B18,[1]Brokers!$B$7:$AG$58,32,0)</f>
        <v>6898200000</v>
      </c>
      <c r="M18" s="22">
        <f>VLOOKUP(B18,[1]Brokers!$B$7:$AI$58,34,0)</f>
        <v>141964123094.28</v>
      </c>
      <c r="N18" s="22">
        <v>166159986217.39999</v>
      </c>
      <c r="O18" s="26">
        <f t="shared" si="0"/>
        <v>0.14311454855310998</v>
      </c>
      <c r="R18" s="18"/>
    </row>
    <row r="19" spans="1:18" x14ac:dyDescent="0.25">
      <c r="A19" s="25">
        <f t="shared" si="1"/>
        <v>4</v>
      </c>
      <c r="B19" s="10" t="s">
        <v>23</v>
      </c>
      <c r="C19" s="11" t="s">
        <v>114</v>
      </c>
      <c r="D19" s="12" t="s">
        <v>14</v>
      </c>
      <c r="E19" s="12" t="s">
        <v>14</v>
      </c>
      <c r="F19" s="13"/>
      <c r="G19" s="14">
        <f>VLOOKUP(B19,[1]Brokers!$B$7:$H$58,7,0)</f>
        <v>438614824.88</v>
      </c>
      <c r="H19" s="14">
        <f>VLOOKUP(B19,[1]Brokers!$B$7:$M$58,12,0)</f>
        <v>1500000</v>
      </c>
      <c r="I19" s="14">
        <f>VLOOKUP(B19,[1]Brokers!$B$7:$R$58,17,0)</f>
        <v>311600935</v>
      </c>
      <c r="J19" s="14">
        <f>VLOOKUP(B19,[1]Brokers!$B$7:$W$58,22,0)</f>
        <v>7000000</v>
      </c>
      <c r="K19" s="14">
        <f>VLOOKUP(B19,[1]Brokers!$B$7:$AB$58,27,0)</f>
        <v>24600000</v>
      </c>
      <c r="L19" s="14">
        <f>VLOOKUP(B19,[1]Brokers!$B$7:$AG$58,32,0)</f>
        <v>0</v>
      </c>
      <c r="M19" s="22">
        <f>VLOOKUP(B19,[1]Brokers!$B$7:$AI$58,34,0)</f>
        <v>783315759.88000011</v>
      </c>
      <c r="N19" s="22">
        <v>151896191250.04999</v>
      </c>
      <c r="O19" s="26">
        <f t="shared" si="0"/>
        <v>0.13082906018808596</v>
      </c>
      <c r="R19" s="18"/>
    </row>
    <row r="20" spans="1:18" x14ac:dyDescent="0.25">
      <c r="A20" s="25">
        <f t="shared" si="1"/>
        <v>5</v>
      </c>
      <c r="B20" s="10" t="s">
        <v>31</v>
      </c>
      <c r="C20" s="11" t="s">
        <v>122</v>
      </c>
      <c r="D20" s="12" t="s">
        <v>14</v>
      </c>
      <c r="E20" s="12" t="s">
        <v>14</v>
      </c>
      <c r="F20" s="12" t="s">
        <v>14</v>
      </c>
      <c r="G20" s="14">
        <f>VLOOKUP(B20,[1]Brokers!$B$7:$H$58,7,0)</f>
        <v>1410156625.8899999</v>
      </c>
      <c r="H20" s="14">
        <f>VLOOKUP(B20,[1]Brokers!$B$7:$M$58,12,0)</f>
        <v>1018811300</v>
      </c>
      <c r="I20" s="14">
        <f>VLOOKUP(B20,[1]Brokers!$B$7:$R$58,17,0)</f>
        <v>500091160</v>
      </c>
      <c r="J20" s="14">
        <f>VLOOKUP(B20,[1]Brokers!$B$7:$W$58,22,0)</f>
        <v>117800000</v>
      </c>
      <c r="K20" s="14">
        <f>VLOOKUP(B20,[1]Brokers!$B$7:$AB$58,27,0)</f>
        <v>17200000</v>
      </c>
      <c r="L20" s="14">
        <f>VLOOKUP(B20,[1]Brokers!$B$7:$AG$58,32,0)</f>
        <v>0</v>
      </c>
      <c r="M20" s="22">
        <f>VLOOKUP(B20,[1]Brokers!$B$7:$AI$58,34,0)</f>
        <v>3064059085.8900003</v>
      </c>
      <c r="N20" s="22">
        <v>106510290864.97</v>
      </c>
      <c r="O20" s="26">
        <f t="shared" si="0"/>
        <v>9.1737924035795185E-2</v>
      </c>
      <c r="R20" s="18"/>
    </row>
    <row r="21" spans="1:18" x14ac:dyDescent="0.25">
      <c r="A21" s="25">
        <f t="shared" si="1"/>
        <v>6</v>
      </c>
      <c r="B21" s="10" t="s">
        <v>27</v>
      </c>
      <c r="C21" s="11" t="s">
        <v>28</v>
      </c>
      <c r="D21" s="12" t="s">
        <v>14</v>
      </c>
      <c r="E21" s="12" t="s">
        <v>14</v>
      </c>
      <c r="F21" s="12" t="s">
        <v>14</v>
      </c>
      <c r="G21" s="14">
        <f>VLOOKUP(B21,[1]Brokers!$B$7:$H$58,7,0)</f>
        <v>7511389914.2399998</v>
      </c>
      <c r="H21" s="14">
        <f>VLOOKUP(B21,[1]Brokers!$B$7:$M$58,12,0)</f>
        <v>1208534.26</v>
      </c>
      <c r="I21" s="14">
        <f>VLOOKUP(B21,[1]Brokers!$B$7:$R$58,17,0)</f>
        <v>638675840</v>
      </c>
      <c r="J21" s="14">
        <f>VLOOKUP(B21,[1]Brokers!$B$7:$W$58,22,0)</f>
        <v>0</v>
      </c>
      <c r="K21" s="14">
        <f>VLOOKUP(B21,[1]Brokers!$B$7:$AB$58,27,0)</f>
        <v>0</v>
      </c>
      <c r="L21" s="14">
        <f>VLOOKUP(B21,[1]Brokers!$B$7:$AG$58,32,0)</f>
        <v>0</v>
      </c>
      <c r="M21" s="22">
        <f>VLOOKUP(B21,[1]Brokers!$B$7:$AI$58,34,0)</f>
        <v>8151274288.5</v>
      </c>
      <c r="N21" s="22">
        <v>65612358042.620003</v>
      </c>
      <c r="O21" s="26">
        <f t="shared" si="0"/>
        <v>5.6512300070179364E-2</v>
      </c>
      <c r="R21" s="18"/>
    </row>
    <row r="22" spans="1:18" x14ac:dyDescent="0.25">
      <c r="A22" s="25">
        <f t="shared" si="1"/>
        <v>7</v>
      </c>
      <c r="B22" s="10" t="s">
        <v>73</v>
      </c>
      <c r="C22" s="11" t="s">
        <v>100</v>
      </c>
      <c r="D22" s="12" t="s">
        <v>14</v>
      </c>
      <c r="E22" s="12" t="s">
        <v>14</v>
      </c>
      <c r="F22" s="12" t="s">
        <v>14</v>
      </c>
      <c r="G22" s="14">
        <f>VLOOKUP(B22,[1]Brokers!$B$7:$H$58,7,0)</f>
        <v>1698122430.2399998</v>
      </c>
      <c r="H22" s="14">
        <f>VLOOKUP(B22,[1]Brokers!$B$7:$M$58,12,0)</f>
        <v>0</v>
      </c>
      <c r="I22" s="14">
        <f>VLOOKUP(B22,[1]Brokers!$B$7:$R$58,17,0)</f>
        <v>502361755</v>
      </c>
      <c r="J22" s="14">
        <f>VLOOKUP(B22,[1]Brokers!$B$7:$W$58,22,0)</f>
        <v>0</v>
      </c>
      <c r="K22" s="14">
        <f>VLOOKUP(B22,[1]Brokers!$B$7:$AB$58,27,0)</f>
        <v>21200000</v>
      </c>
      <c r="L22" s="14">
        <f>VLOOKUP(B22,[1]Brokers!$B$7:$AG$58,32,0)</f>
        <v>0</v>
      </c>
      <c r="M22" s="22">
        <f>VLOOKUP(B22,[1]Brokers!$B$7:$AI$58,34,0)</f>
        <v>2221684185.2399998</v>
      </c>
      <c r="N22" s="22">
        <v>62468615500.12999</v>
      </c>
      <c r="O22" s="26">
        <f t="shared" si="0"/>
        <v>5.3804576598494643E-2</v>
      </c>
      <c r="R22" s="18"/>
    </row>
    <row r="23" spans="1:18" x14ac:dyDescent="0.25">
      <c r="A23" s="25">
        <f t="shared" si="1"/>
        <v>8</v>
      </c>
      <c r="B23" s="10" t="s">
        <v>87</v>
      </c>
      <c r="C23" s="11" t="s">
        <v>123</v>
      </c>
      <c r="D23" s="12" t="s">
        <v>14</v>
      </c>
      <c r="E23" s="12" t="s">
        <v>14</v>
      </c>
      <c r="F23" s="12" t="s">
        <v>14</v>
      </c>
      <c r="G23" s="14">
        <f>VLOOKUP(B23,[1]Brokers!$B$7:$H$58,7,0)</f>
        <v>2103888364.7</v>
      </c>
      <c r="H23" s="14">
        <f>VLOOKUP(B23,[1]Brokers!$B$7:$M$58,12,0)</f>
        <v>0</v>
      </c>
      <c r="I23" s="14">
        <f>VLOOKUP(B23,[1]Brokers!$B$7:$R$58,17,0)</f>
        <v>1622223835</v>
      </c>
      <c r="J23" s="14">
        <f>VLOOKUP(B23,[1]Brokers!$B$7:$W$58,22,0)</f>
        <v>6400000</v>
      </c>
      <c r="K23" s="14">
        <f>VLOOKUP(B23,[1]Brokers!$B$7:$AB$58,27,0)</f>
        <v>16766100000</v>
      </c>
      <c r="L23" s="14">
        <f>VLOOKUP(B23,[1]Brokers!$B$7:$AG$58,32,0)</f>
        <v>13040900000</v>
      </c>
      <c r="M23" s="22">
        <f>VLOOKUP(B23,[1]Brokers!$B$7:$AI$58,34,0)</f>
        <v>33539512199.699997</v>
      </c>
      <c r="N23" s="22">
        <v>46512128572.299995</v>
      </c>
      <c r="O23" s="26">
        <f t="shared" si="0"/>
        <v>4.0061162945449605E-2</v>
      </c>
      <c r="R23" s="18"/>
    </row>
    <row r="24" spans="1:18" x14ac:dyDescent="0.25">
      <c r="A24" s="25">
        <f t="shared" si="1"/>
        <v>9</v>
      </c>
      <c r="B24" s="10" t="s">
        <v>24</v>
      </c>
      <c r="C24" s="11" t="s">
        <v>115</v>
      </c>
      <c r="D24" s="12" t="s">
        <v>14</v>
      </c>
      <c r="E24" s="12" t="s">
        <v>14</v>
      </c>
      <c r="F24" s="12" t="s">
        <v>14</v>
      </c>
      <c r="G24" s="14">
        <f>VLOOKUP(B24,[1]Brokers!$B$7:$H$58,7,0)</f>
        <v>1055079113.6</v>
      </c>
      <c r="H24" s="14">
        <f>VLOOKUP(B24,[1]Brokers!$B$7:$M$58,12,0)</f>
        <v>4748520080</v>
      </c>
      <c r="I24" s="14">
        <f>VLOOKUP(B24,[1]Brokers!$B$7:$R$58,17,0)</f>
        <v>596275980</v>
      </c>
      <c r="J24" s="14">
        <f>VLOOKUP(B24,[1]Brokers!$B$7:$W$58,22,0)</f>
        <v>17467100000</v>
      </c>
      <c r="K24" s="14">
        <f>VLOOKUP(B24,[1]Brokers!$B$7:$AB$58,27,0)</f>
        <v>0</v>
      </c>
      <c r="L24" s="14">
        <f>VLOOKUP(B24,[1]Brokers!$B$7:$AG$58,32,0)</f>
        <v>35200000</v>
      </c>
      <c r="M24" s="22">
        <f>VLOOKUP(B24,[1]Brokers!$B$7:$AI$58,34,0)</f>
        <v>23902175173.600002</v>
      </c>
      <c r="N24" s="22">
        <v>30341301843.730003</v>
      </c>
      <c r="O24" s="26">
        <f t="shared" si="0"/>
        <v>2.6133137193437888E-2</v>
      </c>
      <c r="R24" s="18"/>
    </row>
    <row r="25" spans="1:18" s="21" customFormat="1" x14ac:dyDescent="0.25">
      <c r="A25" s="25">
        <f t="shared" si="1"/>
        <v>10</v>
      </c>
      <c r="B25" s="10" t="s">
        <v>109</v>
      </c>
      <c r="C25" s="11" t="s">
        <v>110</v>
      </c>
      <c r="D25" s="12" t="s">
        <v>14</v>
      </c>
      <c r="E25" s="12" t="s">
        <v>14</v>
      </c>
      <c r="F25" s="12" t="s">
        <v>14</v>
      </c>
      <c r="G25" s="14">
        <f>VLOOKUP(B25,[1]Brokers!$B$7:$H$58,7,0)</f>
        <v>191297408.99000001</v>
      </c>
      <c r="H25" s="14">
        <f>VLOOKUP(B25,[1]Brokers!$B$7:$M$58,12,0)</f>
        <v>2099200</v>
      </c>
      <c r="I25" s="14">
        <f>VLOOKUP(B25,[1]Brokers!$B$7:$R$58,17,0)</f>
        <v>157767160</v>
      </c>
      <c r="J25" s="14">
        <f>VLOOKUP(B25,[1]Brokers!$B$7:$W$58,22,0)</f>
        <v>0</v>
      </c>
      <c r="K25" s="14">
        <f>VLOOKUP(B25,[1]Brokers!$B$7:$AB$58,27,0)</f>
        <v>0</v>
      </c>
      <c r="L25" s="14">
        <f>VLOOKUP(B25,[1]Brokers!$B$7:$AG$58,32,0)</f>
        <v>0</v>
      </c>
      <c r="M25" s="22">
        <f>VLOOKUP(B25,[1]Brokers!$B$7:$AI$58,34,0)</f>
        <v>351163768.99000001</v>
      </c>
      <c r="N25" s="22">
        <v>7945989614.0999994</v>
      </c>
      <c r="O25" s="26">
        <f t="shared" si="0"/>
        <v>6.8439264007987607E-3</v>
      </c>
      <c r="P25" s="22"/>
      <c r="R25" s="18"/>
    </row>
    <row r="26" spans="1:18" x14ac:dyDescent="0.25">
      <c r="A26" s="25">
        <f t="shared" si="1"/>
        <v>11</v>
      </c>
      <c r="B26" s="10" t="s">
        <v>25</v>
      </c>
      <c r="C26" s="11" t="s">
        <v>26</v>
      </c>
      <c r="D26" s="12" t="s">
        <v>14</v>
      </c>
      <c r="E26" s="12" t="s">
        <v>14</v>
      </c>
      <c r="F26" s="12" t="s">
        <v>14</v>
      </c>
      <c r="G26" s="14">
        <f>VLOOKUP(B26,[1]Brokers!$B$7:$H$58,7,0)</f>
        <v>239614143.47999999</v>
      </c>
      <c r="H26" s="14">
        <f>VLOOKUP(B26,[1]Brokers!$B$7:$M$58,12,0)</f>
        <v>0</v>
      </c>
      <c r="I26" s="14">
        <f>VLOOKUP(B26,[1]Brokers!$B$7:$R$58,17,0)</f>
        <v>193294840</v>
      </c>
      <c r="J26" s="14">
        <f>VLOOKUP(B26,[1]Brokers!$B$7:$W$58,22,0)</f>
        <v>100000</v>
      </c>
      <c r="K26" s="14">
        <f>VLOOKUP(B26,[1]Brokers!$B$7:$AB$58,27,0)</f>
        <v>30000000</v>
      </c>
      <c r="L26" s="14">
        <f>VLOOKUP(B26,[1]Brokers!$B$7:$AG$58,32,0)</f>
        <v>0</v>
      </c>
      <c r="M26" s="22">
        <f>VLOOKUP(B26,[1]Brokers!$B$7:$AI$58,34,0)</f>
        <v>463008983.48000002</v>
      </c>
      <c r="N26" s="22">
        <v>7372398856.2700005</v>
      </c>
      <c r="O26" s="26">
        <f t="shared" si="0"/>
        <v>6.349889393274741E-3</v>
      </c>
      <c r="R26" s="18"/>
    </row>
    <row r="27" spans="1:18" x14ac:dyDescent="0.25">
      <c r="A27" s="25">
        <f t="shared" si="1"/>
        <v>12</v>
      </c>
      <c r="B27" s="10" t="s">
        <v>40</v>
      </c>
      <c r="C27" s="11" t="s">
        <v>41</v>
      </c>
      <c r="D27" s="12" t="s">
        <v>14</v>
      </c>
      <c r="E27" s="12" t="s">
        <v>14</v>
      </c>
      <c r="F27" s="13"/>
      <c r="G27" s="14">
        <f>VLOOKUP(B27,[1]Brokers!$B$7:$H$58,7,0)</f>
        <v>21109255.16</v>
      </c>
      <c r="H27" s="14">
        <f>VLOOKUP(B27,[1]Brokers!$B$7:$M$58,12,0)</f>
        <v>0</v>
      </c>
      <c r="I27" s="14">
        <f>VLOOKUP(B27,[1]Brokers!$B$7:$R$58,17,0)</f>
        <v>3901260</v>
      </c>
      <c r="J27" s="14">
        <f>VLOOKUP(B27,[1]Brokers!$B$7:$W$58,22,0)</f>
        <v>0</v>
      </c>
      <c r="K27" s="14">
        <f>VLOOKUP(B27,[1]Brokers!$B$7:$AB$58,27,0)</f>
        <v>0</v>
      </c>
      <c r="L27" s="14">
        <f>VLOOKUP(B27,[1]Brokers!$B$7:$AG$58,32,0)</f>
        <v>0</v>
      </c>
      <c r="M27" s="22">
        <f>VLOOKUP(B27,[1]Brokers!$B$7:$AI$58,34,0)</f>
        <v>25010515.16</v>
      </c>
      <c r="N27" s="22">
        <v>6993460793.29</v>
      </c>
      <c r="O27" s="26">
        <f t="shared" si="0"/>
        <v>6.0235078675684416E-3</v>
      </c>
      <c r="R27" s="18"/>
    </row>
    <row r="28" spans="1:18" x14ac:dyDescent="0.25">
      <c r="A28" s="25">
        <f t="shared" si="1"/>
        <v>13</v>
      </c>
      <c r="B28" s="10" t="s">
        <v>85</v>
      </c>
      <c r="C28" s="11" t="s">
        <v>86</v>
      </c>
      <c r="D28" s="12" t="s">
        <v>14</v>
      </c>
      <c r="E28" s="12" t="s">
        <v>14</v>
      </c>
      <c r="F28" s="12" t="s">
        <v>14</v>
      </c>
      <c r="G28" s="14">
        <f>VLOOKUP(B28,[1]Brokers!$B$7:$H$58,7,0)</f>
        <v>260990812.01999998</v>
      </c>
      <c r="H28" s="14">
        <f>VLOOKUP(B28,[1]Brokers!$B$7:$M$58,12,0)</f>
        <v>0</v>
      </c>
      <c r="I28" s="14">
        <f>VLOOKUP(B28,[1]Brokers!$B$7:$R$58,17,0)</f>
        <v>165135350</v>
      </c>
      <c r="J28" s="14">
        <f>VLOOKUP(B28,[1]Brokers!$B$7:$W$58,22,0)</f>
        <v>5600000</v>
      </c>
      <c r="K28" s="14">
        <f>VLOOKUP(B28,[1]Brokers!$B$7:$AB$58,27,0)</f>
        <v>0</v>
      </c>
      <c r="L28" s="14">
        <f>VLOOKUP(B28,[1]Brokers!$B$7:$AG$58,32,0)</f>
        <v>0</v>
      </c>
      <c r="M28" s="22">
        <f>VLOOKUP(B28,[1]Brokers!$B$7:$AI$58,34,0)</f>
        <v>431726162.01999998</v>
      </c>
      <c r="N28" s="22">
        <v>6420612235.0900002</v>
      </c>
      <c r="O28" s="26">
        <f t="shared" si="0"/>
        <v>5.5301101208400068E-3</v>
      </c>
      <c r="R28" s="18"/>
    </row>
    <row r="29" spans="1:18" x14ac:dyDescent="0.25">
      <c r="A29" s="25">
        <f t="shared" si="1"/>
        <v>14</v>
      </c>
      <c r="B29" s="10" t="s">
        <v>38</v>
      </c>
      <c r="C29" s="11" t="s">
        <v>39</v>
      </c>
      <c r="D29" s="12" t="s">
        <v>14</v>
      </c>
      <c r="E29" s="12"/>
      <c r="F29" s="13"/>
      <c r="G29" s="14">
        <f>VLOOKUP(B29,[1]Brokers!$B$7:$H$58,7,0)</f>
        <v>310124021.98000002</v>
      </c>
      <c r="H29" s="14">
        <f>VLOOKUP(B29,[1]Brokers!$B$7:$M$58,12,0)</f>
        <v>0</v>
      </c>
      <c r="I29" s="14">
        <f>VLOOKUP(B29,[1]Brokers!$B$7:$R$58,17,0)</f>
        <v>60858885</v>
      </c>
      <c r="J29" s="14">
        <f>VLOOKUP(B29,[1]Brokers!$B$7:$W$58,22,0)</f>
        <v>0</v>
      </c>
      <c r="K29" s="14">
        <f>VLOOKUP(B29,[1]Brokers!$B$7:$AB$58,27,0)</f>
        <v>0</v>
      </c>
      <c r="L29" s="14">
        <f>VLOOKUP(B29,[1]Brokers!$B$7:$AG$58,32,0)</f>
        <v>0</v>
      </c>
      <c r="M29" s="22">
        <f>VLOOKUP(B29,[1]Brokers!$B$7:$AI$58,34,0)</f>
        <v>370982906.98000002</v>
      </c>
      <c r="N29" s="22">
        <v>3353483756.7400002</v>
      </c>
      <c r="O29" s="26">
        <f t="shared" si="0"/>
        <v>2.888374781748596E-3</v>
      </c>
      <c r="R29" s="18"/>
    </row>
    <row r="30" spans="1:18" x14ac:dyDescent="0.25">
      <c r="A30" s="25">
        <f t="shared" si="1"/>
        <v>15</v>
      </c>
      <c r="B30" s="10" t="s">
        <v>21</v>
      </c>
      <c r="C30" s="11" t="s">
        <v>22</v>
      </c>
      <c r="D30" s="12" t="s">
        <v>14</v>
      </c>
      <c r="E30" s="12" t="s">
        <v>14</v>
      </c>
      <c r="F30" s="13" t="s">
        <v>14</v>
      </c>
      <c r="G30" s="14">
        <f>VLOOKUP(B30,[1]Brokers!$B$7:$H$58,7,0)</f>
        <v>242123487.48000002</v>
      </c>
      <c r="H30" s="14">
        <f>VLOOKUP(B30,[1]Brokers!$B$7:$M$58,12,0)</f>
        <v>0</v>
      </c>
      <c r="I30" s="14">
        <f>VLOOKUP(B30,[1]Brokers!$B$7:$R$58,17,0)</f>
        <v>249453195</v>
      </c>
      <c r="J30" s="14">
        <f>VLOOKUP(B30,[1]Brokers!$B$7:$W$58,22,0)</f>
        <v>11000000</v>
      </c>
      <c r="K30" s="14">
        <f>VLOOKUP(B30,[1]Brokers!$B$7:$AB$58,27,0)</f>
        <v>0</v>
      </c>
      <c r="L30" s="14">
        <f>VLOOKUP(B30,[1]Brokers!$B$7:$AG$58,32,0)</f>
        <v>0</v>
      </c>
      <c r="M30" s="22">
        <f>VLOOKUP(B30,[1]Brokers!$B$7:$AI$58,34,0)</f>
        <v>502576682.48000002</v>
      </c>
      <c r="N30" s="22">
        <v>2826663430.3499999</v>
      </c>
      <c r="O30" s="26">
        <f t="shared" si="0"/>
        <v>2.4346214149105596E-3</v>
      </c>
      <c r="R30" s="18"/>
    </row>
    <row r="31" spans="1:18" x14ac:dyDescent="0.25">
      <c r="A31" s="25">
        <f t="shared" si="1"/>
        <v>16</v>
      </c>
      <c r="B31" s="10" t="s">
        <v>117</v>
      </c>
      <c r="C31" s="11" t="s">
        <v>116</v>
      </c>
      <c r="D31" s="12" t="s">
        <v>14</v>
      </c>
      <c r="E31" s="13"/>
      <c r="F31" s="13"/>
      <c r="G31" s="14">
        <f>VLOOKUP(B31,[1]Brokers!$B$7:$H$58,7,0)</f>
        <v>423783786.86000001</v>
      </c>
      <c r="H31" s="14">
        <f>VLOOKUP(B31,[1]Brokers!$B$7:$M$58,12,0)</f>
        <v>0</v>
      </c>
      <c r="I31" s="14">
        <f>VLOOKUP(B31,[1]Brokers!$B$7:$R$58,17,0)</f>
        <v>203312700</v>
      </c>
      <c r="J31" s="14">
        <f>VLOOKUP(B31,[1]Brokers!$B$7:$W$58,22,0)</f>
        <v>50700000</v>
      </c>
      <c r="K31" s="14">
        <f>VLOOKUP(B31,[1]Brokers!$B$7:$AB$58,27,0)</f>
        <v>300000</v>
      </c>
      <c r="L31" s="14">
        <f>VLOOKUP(B31,[1]Brokers!$B$7:$AG$58,32,0)</f>
        <v>0</v>
      </c>
      <c r="M31" s="22">
        <f>VLOOKUP(B31,[1]Brokers!$B$7:$AI$58,34,0)</f>
        <v>678096486.86000001</v>
      </c>
      <c r="N31" s="22">
        <v>2642461398.9099998</v>
      </c>
      <c r="O31" s="26">
        <f t="shared" si="0"/>
        <v>2.2759671493907613E-3</v>
      </c>
      <c r="R31" s="18"/>
    </row>
    <row r="32" spans="1:18" x14ac:dyDescent="0.25">
      <c r="A32" s="25">
        <f t="shared" si="1"/>
        <v>17</v>
      </c>
      <c r="B32" s="10" t="s">
        <v>15</v>
      </c>
      <c r="C32" s="11" t="s">
        <v>16</v>
      </c>
      <c r="D32" s="12" t="s">
        <v>14</v>
      </c>
      <c r="E32" s="12" t="s">
        <v>14</v>
      </c>
      <c r="F32" s="12" t="s">
        <v>14</v>
      </c>
      <c r="G32" s="14">
        <f>VLOOKUP(B32,[1]Brokers!$B$7:$H$58,7,0)</f>
        <v>162675211.11000001</v>
      </c>
      <c r="H32" s="14">
        <f>VLOOKUP(B32,[1]Brokers!$B$7:$M$58,12,0)</f>
        <v>0</v>
      </c>
      <c r="I32" s="14">
        <f>VLOOKUP(B32,[1]Brokers!$B$7:$R$58,17,0)</f>
        <v>93916795</v>
      </c>
      <c r="J32" s="14">
        <f>VLOOKUP(B32,[1]Brokers!$B$7:$W$58,22,0)</f>
        <v>0</v>
      </c>
      <c r="K32" s="14">
        <f>VLOOKUP(B32,[1]Brokers!$B$7:$AB$58,27,0)</f>
        <v>0</v>
      </c>
      <c r="L32" s="14">
        <f>VLOOKUP(B32,[1]Brokers!$B$7:$AG$58,32,0)</f>
        <v>0</v>
      </c>
      <c r="M32" s="22">
        <f>VLOOKUP(B32,[1]Brokers!$B$7:$AI$58,34,0)</f>
        <v>256592006.11000001</v>
      </c>
      <c r="N32" s="22">
        <v>1921545451.5700002</v>
      </c>
      <c r="O32" s="26">
        <f t="shared" si="0"/>
        <v>1.6550381116782059E-3</v>
      </c>
      <c r="R32" s="18"/>
    </row>
    <row r="33" spans="1:18" x14ac:dyDescent="0.25">
      <c r="A33" s="25">
        <f t="shared" si="1"/>
        <v>18</v>
      </c>
      <c r="B33" s="10" t="s">
        <v>29</v>
      </c>
      <c r="C33" s="11" t="s">
        <v>30</v>
      </c>
      <c r="D33" s="12" t="s">
        <v>14</v>
      </c>
      <c r="E33" s="13"/>
      <c r="F33" s="13"/>
      <c r="G33" s="14">
        <f>VLOOKUP(B33,[1]Brokers!$B$7:$H$58,7,0)</f>
        <v>59821151.5</v>
      </c>
      <c r="H33" s="14">
        <f>VLOOKUP(B33,[1]Brokers!$B$7:$M$58,12,0)</f>
        <v>0</v>
      </c>
      <c r="I33" s="14">
        <f>VLOOKUP(B33,[1]Brokers!$B$7:$R$58,17,0)</f>
        <v>28146640</v>
      </c>
      <c r="J33" s="14">
        <f>VLOOKUP(B33,[1]Brokers!$B$7:$W$58,22,0)</f>
        <v>0</v>
      </c>
      <c r="K33" s="14">
        <f>VLOOKUP(B33,[1]Brokers!$B$7:$AB$58,27,0)</f>
        <v>0</v>
      </c>
      <c r="L33" s="14">
        <f>VLOOKUP(B33,[1]Brokers!$B$7:$AG$58,32,0)</f>
        <v>0</v>
      </c>
      <c r="M33" s="22">
        <f>VLOOKUP(B33,[1]Brokers!$B$7:$AI$58,34,0)</f>
        <v>87967791.5</v>
      </c>
      <c r="N33" s="22">
        <v>1893692610.4199998</v>
      </c>
      <c r="O33" s="26">
        <f t="shared" si="0"/>
        <v>1.6310482999440596E-3</v>
      </c>
      <c r="R33" s="18"/>
    </row>
    <row r="34" spans="1:18" x14ac:dyDescent="0.25">
      <c r="A34" s="25">
        <f t="shared" si="1"/>
        <v>19</v>
      </c>
      <c r="B34" s="10" t="s">
        <v>34</v>
      </c>
      <c r="C34" s="11" t="s">
        <v>35</v>
      </c>
      <c r="D34" s="12" t="s">
        <v>14</v>
      </c>
      <c r="E34" s="12" t="s">
        <v>14</v>
      </c>
      <c r="F34" s="12" t="s">
        <v>14</v>
      </c>
      <c r="G34" s="14">
        <f>VLOOKUP(B34,[1]Brokers!$B$7:$H$58,7,0)</f>
        <v>0</v>
      </c>
      <c r="H34" s="14">
        <f>VLOOKUP(B34,[1]Brokers!$B$7:$M$58,12,0)</f>
        <v>0</v>
      </c>
      <c r="I34" s="14">
        <f>VLOOKUP(B34,[1]Brokers!$B$7:$R$58,17,0)</f>
        <v>1359530</v>
      </c>
      <c r="J34" s="14">
        <f>VLOOKUP(B34,[1]Brokers!$B$7:$W$58,22,0)</f>
        <v>0</v>
      </c>
      <c r="K34" s="14">
        <f>VLOOKUP(B34,[1]Brokers!$B$7:$AB$58,27,0)</f>
        <v>0</v>
      </c>
      <c r="L34" s="14">
        <f>VLOOKUP(B34,[1]Brokers!$B$7:$AG$58,32,0)</f>
        <v>0</v>
      </c>
      <c r="M34" s="22">
        <f>VLOOKUP(B34,[1]Brokers!$B$7:$AI$58,34,0)</f>
        <v>1359530</v>
      </c>
      <c r="N34" s="22">
        <v>1587684844.1800001</v>
      </c>
      <c r="O34" s="26">
        <f t="shared" si="0"/>
        <v>1.3674820568541988E-3</v>
      </c>
      <c r="R34" s="18"/>
    </row>
    <row r="35" spans="1:18" x14ac:dyDescent="0.25">
      <c r="A35" s="25">
        <f t="shared" si="1"/>
        <v>20</v>
      </c>
      <c r="B35" s="10" t="s">
        <v>42</v>
      </c>
      <c r="C35" s="11" t="s">
        <v>125</v>
      </c>
      <c r="D35" s="12" t="s">
        <v>14</v>
      </c>
      <c r="E35" s="13"/>
      <c r="F35" s="13"/>
      <c r="G35" s="14">
        <f>VLOOKUP(B35,[1]Brokers!$B$7:$H$58,7,0)</f>
        <v>15848808.720000001</v>
      </c>
      <c r="H35" s="14">
        <f>VLOOKUP(B35,[1]Brokers!$B$7:$M$58,12,0)</f>
        <v>0</v>
      </c>
      <c r="I35" s="14">
        <f>VLOOKUP(B35,[1]Brokers!$B$7:$R$58,17,0)</f>
        <v>33493525</v>
      </c>
      <c r="J35" s="14">
        <f>VLOOKUP(B35,[1]Brokers!$B$7:$W$58,22,0)</f>
        <v>0</v>
      </c>
      <c r="K35" s="14">
        <f>VLOOKUP(B35,[1]Brokers!$B$7:$AB$58,27,0)</f>
        <v>0</v>
      </c>
      <c r="L35" s="14">
        <f>VLOOKUP(B35,[1]Brokers!$B$7:$AG$58,32,0)</f>
        <v>0</v>
      </c>
      <c r="M35" s="22">
        <f>VLOOKUP(B35,[1]Brokers!$B$7:$AI$58,34,0)</f>
        <v>49342333.719999999</v>
      </c>
      <c r="N35" s="22">
        <v>1489037822.25</v>
      </c>
      <c r="O35" s="26">
        <f t="shared" si="0"/>
        <v>1.2825168114241152E-3</v>
      </c>
      <c r="R35" s="18"/>
    </row>
    <row r="36" spans="1:18" x14ac:dyDescent="0.25">
      <c r="A36" s="25">
        <f t="shared" si="1"/>
        <v>21</v>
      </c>
      <c r="B36" s="10" t="s">
        <v>55</v>
      </c>
      <c r="C36" s="11" t="s">
        <v>56</v>
      </c>
      <c r="D36" s="12" t="s">
        <v>14</v>
      </c>
      <c r="E36" s="13"/>
      <c r="F36" s="13"/>
      <c r="G36" s="14">
        <f>VLOOKUP(B36,[1]Brokers!$B$7:$H$58,7,0)</f>
        <v>47569049</v>
      </c>
      <c r="H36" s="14">
        <f>VLOOKUP(B36,[1]Brokers!$B$7:$M$58,12,0)</f>
        <v>0</v>
      </c>
      <c r="I36" s="14">
        <f>VLOOKUP(B36,[1]Brokers!$B$7:$R$58,17,0)</f>
        <v>21462070</v>
      </c>
      <c r="J36" s="14">
        <f>VLOOKUP(B36,[1]Brokers!$B$7:$W$58,22,0)</f>
        <v>0</v>
      </c>
      <c r="K36" s="14">
        <f>VLOOKUP(B36,[1]Brokers!$B$7:$AB$58,27,0)</f>
        <v>0</v>
      </c>
      <c r="L36" s="14">
        <f>VLOOKUP(B36,[1]Brokers!$B$7:$AG$58,32,0)</f>
        <v>0</v>
      </c>
      <c r="M36" s="22">
        <f>VLOOKUP(B36,[1]Brokers!$B$7:$AI$58,34,0)</f>
        <v>69031119</v>
      </c>
      <c r="N36" s="22">
        <v>1170495782.97</v>
      </c>
      <c r="O36" s="26">
        <f t="shared" si="0"/>
        <v>1.0081547271188246E-3</v>
      </c>
      <c r="R36" s="18"/>
    </row>
    <row r="37" spans="1:18" x14ac:dyDescent="0.25">
      <c r="A37" s="25">
        <f t="shared" si="1"/>
        <v>22</v>
      </c>
      <c r="B37" s="10" t="s">
        <v>79</v>
      </c>
      <c r="C37" s="11" t="s">
        <v>80</v>
      </c>
      <c r="D37" s="12" t="s">
        <v>14</v>
      </c>
      <c r="E37" s="13"/>
      <c r="F37" s="13"/>
      <c r="G37" s="14">
        <f>VLOOKUP(B37,[1]Brokers!$B$7:$H$58,7,0)</f>
        <v>33132513.439999998</v>
      </c>
      <c r="H37" s="14">
        <f>VLOOKUP(B37,[1]Brokers!$B$7:$M$58,12,0)</f>
        <v>0</v>
      </c>
      <c r="I37" s="14">
        <f>VLOOKUP(B37,[1]Brokers!$B$7:$R$58,17,0)</f>
        <v>42874025</v>
      </c>
      <c r="J37" s="14">
        <f>VLOOKUP(B37,[1]Brokers!$B$7:$W$58,22,0)</f>
        <v>2500000</v>
      </c>
      <c r="K37" s="14">
        <f>VLOOKUP(B37,[1]Brokers!$B$7:$AB$58,27,0)</f>
        <v>0</v>
      </c>
      <c r="L37" s="14">
        <f>VLOOKUP(B37,[1]Brokers!$B$7:$AG$58,32,0)</f>
        <v>0</v>
      </c>
      <c r="M37" s="22">
        <f>VLOOKUP(B37,[1]Brokers!$B$7:$AI$58,34,0)</f>
        <v>78506538.439999998</v>
      </c>
      <c r="N37" s="22">
        <v>1094213941.4400001</v>
      </c>
      <c r="O37" s="26">
        <f t="shared" si="0"/>
        <v>9.424527397638051E-4</v>
      </c>
      <c r="R37" s="18"/>
    </row>
    <row r="38" spans="1:18" x14ac:dyDescent="0.25">
      <c r="A38" s="25">
        <f t="shared" si="1"/>
        <v>23</v>
      </c>
      <c r="B38" s="10" t="s">
        <v>53</v>
      </c>
      <c r="C38" s="11" t="s">
        <v>54</v>
      </c>
      <c r="D38" s="12" t="s">
        <v>14</v>
      </c>
      <c r="E38" s="13"/>
      <c r="F38" s="12" t="s">
        <v>14</v>
      </c>
      <c r="G38" s="14">
        <f>VLOOKUP(B38,[1]Brokers!$B$7:$H$58,7,0)</f>
        <v>349134.75</v>
      </c>
      <c r="H38" s="14">
        <f>VLOOKUP(B38,[1]Brokers!$B$7:$M$58,12,0)</f>
        <v>0</v>
      </c>
      <c r="I38" s="14">
        <f>VLOOKUP(B38,[1]Brokers!$B$7:$R$58,17,0)</f>
        <v>9192890</v>
      </c>
      <c r="J38" s="14">
        <f>VLOOKUP(B38,[1]Brokers!$B$7:$W$58,22,0)</f>
        <v>0</v>
      </c>
      <c r="K38" s="14">
        <f>VLOOKUP(B38,[1]Brokers!$B$7:$AB$58,27,0)</f>
        <v>0</v>
      </c>
      <c r="L38" s="14">
        <f>VLOOKUP(B38,[1]Brokers!$B$7:$AG$58,32,0)</f>
        <v>0</v>
      </c>
      <c r="M38" s="22">
        <f>VLOOKUP(B38,[1]Brokers!$B$7:$AI$58,34,0)</f>
        <v>9542024.75</v>
      </c>
      <c r="N38" s="22">
        <v>742652417.16999996</v>
      </c>
      <c r="O38" s="26">
        <f t="shared" si="0"/>
        <v>6.3965078376992859E-4</v>
      </c>
      <c r="R38" s="18"/>
    </row>
    <row r="39" spans="1:18" x14ac:dyDescent="0.25">
      <c r="A39" s="25">
        <f t="shared" si="1"/>
        <v>24</v>
      </c>
      <c r="B39" s="10" t="s">
        <v>77</v>
      </c>
      <c r="C39" s="11" t="s">
        <v>78</v>
      </c>
      <c r="D39" s="12" t="s">
        <v>14</v>
      </c>
      <c r="E39" s="12" t="s">
        <v>14</v>
      </c>
      <c r="F39" s="13"/>
      <c r="G39" s="14">
        <f>VLOOKUP(B39,[1]Brokers!$B$7:$H$58,7,0)</f>
        <v>25690464</v>
      </c>
      <c r="H39" s="14">
        <f>VLOOKUP(B39,[1]Brokers!$B$7:$M$58,12,0)</f>
        <v>0</v>
      </c>
      <c r="I39" s="14">
        <f>VLOOKUP(B39,[1]Brokers!$B$7:$R$58,17,0)</f>
        <v>6786085</v>
      </c>
      <c r="J39" s="14">
        <f>VLOOKUP(B39,[1]Brokers!$B$7:$W$58,22,0)</f>
        <v>0</v>
      </c>
      <c r="K39" s="14">
        <f>VLOOKUP(B39,[1]Brokers!$B$7:$AB$58,27,0)</f>
        <v>0</v>
      </c>
      <c r="L39" s="14">
        <f>VLOOKUP(B39,[1]Brokers!$B$7:$AG$58,32,0)</f>
        <v>0</v>
      </c>
      <c r="M39" s="22">
        <f>VLOOKUP(B39,[1]Brokers!$B$7:$AI$58,34,0)</f>
        <v>32476549</v>
      </c>
      <c r="N39" s="22">
        <v>695781460.39999986</v>
      </c>
      <c r="O39" s="26">
        <f t="shared" si="0"/>
        <v>5.9928056004100749E-4</v>
      </c>
      <c r="P39" s="1"/>
      <c r="R39" s="18"/>
    </row>
    <row r="40" spans="1:18" x14ac:dyDescent="0.25">
      <c r="A40" s="25">
        <f t="shared" si="1"/>
        <v>25</v>
      </c>
      <c r="B40" s="10" t="s">
        <v>99</v>
      </c>
      <c r="C40" s="11" t="s">
        <v>98</v>
      </c>
      <c r="D40" s="12" t="s">
        <v>14</v>
      </c>
      <c r="E40" s="13"/>
      <c r="F40" s="13"/>
      <c r="G40" s="14">
        <f>VLOOKUP(B40,[1]Brokers!$B$7:$H$58,7,0)</f>
        <v>0</v>
      </c>
      <c r="H40" s="14">
        <f>VLOOKUP(B40,[1]Brokers!$B$7:$M$58,12,0)</f>
        <v>0</v>
      </c>
      <c r="I40" s="14">
        <f>VLOOKUP(B40,[1]Brokers!$B$7:$R$58,17,0)</f>
        <v>0</v>
      </c>
      <c r="J40" s="14">
        <f>VLOOKUP(B40,[1]Brokers!$B$7:$W$58,22,0)</f>
        <v>0</v>
      </c>
      <c r="K40" s="14">
        <f>VLOOKUP(B40,[1]Brokers!$B$7:$AB$58,27,0)</f>
        <v>0</v>
      </c>
      <c r="L40" s="14">
        <f>VLOOKUP(B40,[1]Brokers!$B$7:$AG$58,32,0)</f>
        <v>0</v>
      </c>
      <c r="M40" s="22">
        <f>VLOOKUP(B40,[1]Brokers!$B$7:$AI$58,34,0)</f>
        <v>0</v>
      </c>
      <c r="N40" s="22">
        <v>691129434</v>
      </c>
      <c r="O40" s="26">
        <f t="shared" si="0"/>
        <v>5.9527374303741155E-4</v>
      </c>
      <c r="R40" s="18"/>
    </row>
    <row r="41" spans="1:18" x14ac:dyDescent="0.25">
      <c r="A41" s="25">
        <f t="shared" si="1"/>
        <v>26</v>
      </c>
      <c r="B41" s="10" t="s">
        <v>32</v>
      </c>
      <c r="C41" s="11" t="s">
        <v>33</v>
      </c>
      <c r="D41" s="12" t="s">
        <v>14</v>
      </c>
      <c r="E41" s="13"/>
      <c r="F41" s="13"/>
      <c r="G41" s="14">
        <f>VLOOKUP(B41,[1]Brokers!$B$7:$H$58,7,0)</f>
        <v>100755905.58000001</v>
      </c>
      <c r="H41" s="14">
        <f>VLOOKUP(B41,[1]Brokers!$B$7:$M$58,12,0)</f>
        <v>1440000</v>
      </c>
      <c r="I41" s="14">
        <f>VLOOKUP(B41,[1]Brokers!$B$7:$R$58,17,0)</f>
        <v>41249785</v>
      </c>
      <c r="J41" s="14">
        <f>VLOOKUP(B41,[1]Brokers!$B$7:$W$58,22,0)</f>
        <v>0</v>
      </c>
      <c r="K41" s="14">
        <f>VLOOKUP(B41,[1]Brokers!$B$7:$AB$58,27,0)</f>
        <v>0</v>
      </c>
      <c r="L41" s="14">
        <f>VLOOKUP(B41,[1]Brokers!$B$7:$AG$58,32,0)</f>
        <v>0</v>
      </c>
      <c r="M41" s="22">
        <f>VLOOKUP(B41,[1]Brokers!$B$7:$AI$58,34,0)</f>
        <v>143445690.57999998</v>
      </c>
      <c r="N41" s="22">
        <v>675296272.86000001</v>
      </c>
      <c r="O41" s="26">
        <f t="shared" si="0"/>
        <v>5.816365505923243E-4</v>
      </c>
      <c r="R41" s="18"/>
    </row>
    <row r="42" spans="1:18" x14ac:dyDescent="0.25">
      <c r="A42" s="25">
        <f t="shared" si="1"/>
        <v>27</v>
      </c>
      <c r="B42" s="10" t="s">
        <v>75</v>
      </c>
      <c r="C42" s="11" t="s">
        <v>76</v>
      </c>
      <c r="D42" s="12" t="s">
        <v>14</v>
      </c>
      <c r="E42" s="13"/>
      <c r="F42" s="13"/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22">
        <v>0</v>
      </c>
      <c r="N42" s="22">
        <v>636605249.4799999</v>
      </c>
      <c r="O42" s="26">
        <f t="shared" si="0"/>
        <v>5.4831175037934319E-4</v>
      </c>
      <c r="R42" s="18"/>
    </row>
    <row r="43" spans="1:18" x14ac:dyDescent="0.25">
      <c r="A43" s="25">
        <f t="shared" si="1"/>
        <v>28</v>
      </c>
      <c r="B43" s="10" t="s">
        <v>43</v>
      </c>
      <c r="C43" s="11" t="s">
        <v>44</v>
      </c>
      <c r="D43" s="12" t="s">
        <v>14</v>
      </c>
      <c r="E43" s="13"/>
      <c r="F43" s="13"/>
      <c r="G43" s="14">
        <f>VLOOKUP(B43,[1]Brokers!$B$7:$H$58,7,0)</f>
        <v>30540563.710000001</v>
      </c>
      <c r="H43" s="14">
        <f>VLOOKUP(B43,[1]Brokers!$B$7:$M$58,12,0)</f>
        <v>0</v>
      </c>
      <c r="I43" s="14">
        <f>VLOOKUP(B43,[1]Brokers!$B$7:$R$58,17,0)</f>
        <v>25440430</v>
      </c>
      <c r="J43" s="14">
        <f>VLOOKUP(B43,[1]Brokers!$B$7:$W$58,22,0)</f>
        <v>0</v>
      </c>
      <c r="K43" s="14">
        <f>VLOOKUP(B43,[1]Brokers!$B$7:$AB$58,27,0)</f>
        <v>0</v>
      </c>
      <c r="L43" s="14">
        <f>VLOOKUP(B43,[1]Brokers!$B$7:$AG$58,32,0)</f>
        <v>0</v>
      </c>
      <c r="M43" s="22">
        <f>VLOOKUP(B43,[1]Brokers!$B$7:$AI$58,34,0)</f>
        <v>55980993.709999993</v>
      </c>
      <c r="N43" s="22">
        <v>510330065.14000005</v>
      </c>
      <c r="O43" s="26">
        <f t="shared" si="0"/>
        <v>4.3955021030172751E-4</v>
      </c>
      <c r="R43" s="18"/>
    </row>
    <row r="44" spans="1:18" x14ac:dyDescent="0.25">
      <c r="A44" s="25">
        <f t="shared" si="1"/>
        <v>29</v>
      </c>
      <c r="B44" s="10" t="s">
        <v>51</v>
      </c>
      <c r="C44" s="11" t="s">
        <v>52</v>
      </c>
      <c r="D44" s="12" t="s">
        <v>14</v>
      </c>
      <c r="E44" s="13"/>
      <c r="F44" s="13"/>
      <c r="G44" s="14">
        <f>VLOOKUP(B44,[1]Brokers!$B$7:$H$58,7,0)</f>
        <v>24076654.920000002</v>
      </c>
      <c r="H44" s="14">
        <f>VLOOKUP(B44,[1]Brokers!$B$7:$M$58,12,0)</f>
        <v>0</v>
      </c>
      <c r="I44" s="14">
        <f>VLOOKUP(B44,[1]Brokers!$B$7:$R$58,17,0)</f>
        <v>25968565</v>
      </c>
      <c r="J44" s="14">
        <f>VLOOKUP(B44,[1]Brokers!$B$7:$W$58,22,0)</f>
        <v>0</v>
      </c>
      <c r="K44" s="14">
        <f>VLOOKUP(B44,[1]Brokers!$B$7:$AB$58,27,0)</f>
        <v>0</v>
      </c>
      <c r="L44" s="14">
        <f>VLOOKUP(B44,[1]Brokers!$B$7:$AG$58,32,0)</f>
        <v>0</v>
      </c>
      <c r="M44" s="22">
        <f>VLOOKUP(B44,[1]Brokers!$B$7:$AI$58,34,0)</f>
        <v>50045219.920000002</v>
      </c>
      <c r="N44" s="22">
        <v>388104945.78000003</v>
      </c>
      <c r="O44" s="26">
        <f t="shared" si="0"/>
        <v>3.3427701440623679E-4</v>
      </c>
      <c r="R44" s="18"/>
    </row>
    <row r="45" spans="1:18" x14ac:dyDescent="0.25">
      <c r="A45" s="25">
        <f t="shared" si="1"/>
        <v>30</v>
      </c>
      <c r="B45" s="10" t="s">
        <v>83</v>
      </c>
      <c r="C45" s="11" t="s">
        <v>84</v>
      </c>
      <c r="D45" s="12" t="s">
        <v>14</v>
      </c>
      <c r="E45" s="13"/>
      <c r="F45" s="13"/>
      <c r="G45" s="14">
        <f>VLOOKUP(B45,[1]Brokers!$B$7:$H$58,7,0)</f>
        <v>460184</v>
      </c>
      <c r="H45" s="14">
        <f>VLOOKUP(B45,[1]Brokers!$B$7:$M$58,12,0)</f>
        <v>0</v>
      </c>
      <c r="I45" s="14">
        <f>VLOOKUP(B45,[1]Brokers!$B$7:$R$58,17,0)</f>
        <v>34527950</v>
      </c>
      <c r="J45" s="14">
        <f>VLOOKUP(B45,[1]Brokers!$B$7:$W$58,22,0)</f>
        <v>0</v>
      </c>
      <c r="K45" s="14">
        <f>VLOOKUP(B45,[1]Brokers!$B$7:$AB$58,27,0)</f>
        <v>0</v>
      </c>
      <c r="L45" s="14">
        <f>VLOOKUP(B45,[1]Brokers!$B$7:$AG$58,32,0)</f>
        <v>0</v>
      </c>
      <c r="M45" s="22">
        <f>VLOOKUP(B45,[1]Brokers!$B$7:$AI$58,34,0)</f>
        <v>34988134</v>
      </c>
      <c r="N45" s="22">
        <v>386811754.07000005</v>
      </c>
      <c r="O45" s="26">
        <f t="shared" si="0"/>
        <v>3.3316318097387768E-4</v>
      </c>
      <c r="R45" s="18"/>
    </row>
    <row r="46" spans="1:18" x14ac:dyDescent="0.25">
      <c r="A46" s="25">
        <f t="shared" si="1"/>
        <v>31</v>
      </c>
      <c r="B46" s="10" t="s">
        <v>61</v>
      </c>
      <c r="C46" s="11" t="s">
        <v>62</v>
      </c>
      <c r="D46" s="12" t="s">
        <v>14</v>
      </c>
      <c r="E46" s="13"/>
      <c r="F46" s="13"/>
      <c r="G46" s="14">
        <f>VLOOKUP(B46,[1]Brokers!$B$7:$H$58,7,0)</f>
        <v>9432258.4000000004</v>
      </c>
      <c r="H46" s="14">
        <f>VLOOKUP(B46,[1]Brokers!$B$7:$M$58,12,0)</f>
        <v>0</v>
      </c>
      <c r="I46" s="14">
        <f>VLOOKUP(B46,[1]Brokers!$B$7:$R$58,17,0)</f>
        <v>148366100</v>
      </c>
      <c r="J46" s="14">
        <f>VLOOKUP(B46,[1]Brokers!$B$7:$W$58,22,0)</f>
        <v>0</v>
      </c>
      <c r="K46" s="14">
        <f>VLOOKUP(B46,[1]Brokers!$B$7:$AB$58,27,0)</f>
        <v>0</v>
      </c>
      <c r="L46" s="14">
        <f>VLOOKUP(B46,[1]Brokers!$B$7:$AG$58,32,0)</f>
        <v>0</v>
      </c>
      <c r="M46" s="22">
        <f>VLOOKUP(B46,[1]Brokers!$B$7:$AI$58,34,0)</f>
        <v>157798358.40000001</v>
      </c>
      <c r="N46" s="22">
        <v>293462650.99000001</v>
      </c>
      <c r="O46" s="26">
        <f t="shared" si="0"/>
        <v>2.5276106341681125E-4</v>
      </c>
      <c r="R46" s="18"/>
    </row>
    <row r="47" spans="1:18" x14ac:dyDescent="0.25">
      <c r="A47" s="25">
        <f t="shared" si="1"/>
        <v>32</v>
      </c>
      <c r="B47" s="10" t="s">
        <v>67</v>
      </c>
      <c r="C47" s="11" t="s">
        <v>68</v>
      </c>
      <c r="D47" s="12" t="s">
        <v>14</v>
      </c>
      <c r="E47" s="13"/>
      <c r="F47" s="13"/>
      <c r="G47" s="14">
        <f>VLOOKUP(B47,[1]Brokers!$B$7:$H$58,7,0)</f>
        <v>39889303</v>
      </c>
      <c r="H47" s="14">
        <f>VLOOKUP(B47,[1]Brokers!$B$7:$M$58,12,0)</f>
        <v>0</v>
      </c>
      <c r="I47" s="14">
        <f>VLOOKUP(B47,[1]Brokers!$B$7:$R$58,17,0)</f>
        <v>23901000</v>
      </c>
      <c r="J47" s="14">
        <f>VLOOKUP(B47,[1]Brokers!$B$7:$W$58,22,0)</f>
        <v>0</v>
      </c>
      <c r="K47" s="14">
        <f>VLOOKUP(B47,[1]Brokers!$B$7:$AB$58,27,0)</f>
        <v>0</v>
      </c>
      <c r="L47" s="14">
        <f>VLOOKUP(B47,[1]Brokers!$B$7:$AG$58,32,0)</f>
        <v>0</v>
      </c>
      <c r="M47" s="22">
        <f>VLOOKUP(B47,[1]Brokers!$B$7:$AI$58,34,0)</f>
        <v>63790303</v>
      </c>
      <c r="N47" s="22">
        <v>282012599.43999994</v>
      </c>
      <c r="O47" s="26">
        <f t="shared" si="0"/>
        <v>2.4289906838544372E-4</v>
      </c>
      <c r="R47" s="18"/>
    </row>
    <row r="48" spans="1:18" x14ac:dyDescent="0.25">
      <c r="A48" s="25">
        <f t="shared" si="1"/>
        <v>33</v>
      </c>
      <c r="B48" s="10" t="s">
        <v>95</v>
      </c>
      <c r="C48" s="11" t="s">
        <v>96</v>
      </c>
      <c r="D48" s="12" t="s">
        <v>14</v>
      </c>
      <c r="E48" s="13"/>
      <c r="F48" s="13"/>
      <c r="G48" s="14">
        <f>VLOOKUP(B48,[1]Brokers!$B$7:$H$58,7,0)</f>
        <v>63200247.549999997</v>
      </c>
      <c r="H48" s="14">
        <f>VLOOKUP(B48,[1]Brokers!$B$7:$M$58,12,0)</f>
        <v>0</v>
      </c>
      <c r="I48" s="14">
        <f>VLOOKUP(B48,[1]Brokers!$B$7:$R$58,17,0)</f>
        <v>40540465</v>
      </c>
      <c r="J48" s="14">
        <f>VLOOKUP(B48,[1]Brokers!$B$7:$W$58,22,0)</f>
        <v>0</v>
      </c>
      <c r="K48" s="14">
        <f>VLOOKUP(B48,[1]Brokers!$B$7:$AB$58,27,0)</f>
        <v>0</v>
      </c>
      <c r="L48" s="14">
        <f>VLOOKUP(B48,[1]Brokers!$B$7:$AG$58,32,0)</f>
        <v>0</v>
      </c>
      <c r="M48" s="22">
        <f>VLOOKUP(B48,[1]Brokers!$B$7:$AI$58,34,0)</f>
        <v>103740712.55</v>
      </c>
      <c r="N48" s="22">
        <v>275813930.48000002</v>
      </c>
      <c r="O48" s="26">
        <f t="shared" ref="O48:O70" si="2">N48/$N$71</f>
        <v>2.37560119279611E-4</v>
      </c>
      <c r="R48" s="18"/>
    </row>
    <row r="49" spans="1:18" x14ac:dyDescent="0.25">
      <c r="A49" s="25">
        <f t="shared" si="1"/>
        <v>34</v>
      </c>
      <c r="B49" s="10" t="s">
        <v>88</v>
      </c>
      <c r="C49" s="11" t="s">
        <v>89</v>
      </c>
      <c r="D49" s="12" t="s">
        <v>14</v>
      </c>
      <c r="E49" s="12" t="s">
        <v>14</v>
      </c>
      <c r="F49" s="12" t="s">
        <v>14</v>
      </c>
      <c r="G49" s="14">
        <f>VLOOKUP(B49,[1]Brokers!$B$7:$H$58,7,0)</f>
        <v>1628731</v>
      </c>
      <c r="H49" s="14">
        <f>VLOOKUP(B49,[1]Brokers!$B$7:$M$58,12,0)</f>
        <v>0</v>
      </c>
      <c r="I49" s="14">
        <f>VLOOKUP(B49,[1]Brokers!$B$7:$R$58,17,0)</f>
        <v>0</v>
      </c>
      <c r="J49" s="14">
        <f>VLOOKUP(B49,[1]Brokers!$B$7:$W$58,22,0)</f>
        <v>0</v>
      </c>
      <c r="K49" s="14">
        <f>VLOOKUP(B49,[1]Brokers!$B$7:$AB$58,27,0)</f>
        <v>0</v>
      </c>
      <c r="L49" s="14">
        <f>VLOOKUP(B49,[1]Brokers!$B$7:$AG$58,32,0)</f>
        <v>0</v>
      </c>
      <c r="M49" s="22">
        <f>VLOOKUP(B49,[1]Brokers!$B$7:$AI$58,34,0)</f>
        <v>1628731</v>
      </c>
      <c r="N49" s="22">
        <v>203778170.59999999</v>
      </c>
      <c r="O49" s="26">
        <f t="shared" si="2"/>
        <v>1.7551530638814931E-4</v>
      </c>
      <c r="R49" s="18"/>
    </row>
    <row r="50" spans="1:18" x14ac:dyDescent="0.25">
      <c r="A50" s="25">
        <f t="shared" si="1"/>
        <v>35</v>
      </c>
      <c r="B50" s="10" t="s">
        <v>65</v>
      </c>
      <c r="C50" s="11" t="s">
        <v>66</v>
      </c>
      <c r="D50" s="12" t="s">
        <v>14</v>
      </c>
      <c r="E50" s="13"/>
      <c r="F50" s="13"/>
      <c r="G50" s="14">
        <f>VLOOKUP(B50,[1]Brokers!$B$7:$H$58,7,0)</f>
        <v>3616747.74</v>
      </c>
      <c r="H50" s="14">
        <f>VLOOKUP(B50,[1]Brokers!$B$7:$M$58,12,0)</f>
        <v>0</v>
      </c>
      <c r="I50" s="14">
        <f>VLOOKUP(B50,[1]Brokers!$B$7:$R$58,17,0)</f>
        <v>12695800</v>
      </c>
      <c r="J50" s="14">
        <f>VLOOKUP(B50,[1]Brokers!$B$7:$W$58,22,0)</f>
        <v>0</v>
      </c>
      <c r="K50" s="14">
        <f>VLOOKUP(B50,[1]Brokers!$B$7:$AB$58,27,0)</f>
        <v>0</v>
      </c>
      <c r="L50" s="14">
        <f>VLOOKUP(B50,[1]Brokers!$B$7:$AG$58,32,0)</f>
        <v>0</v>
      </c>
      <c r="M50" s="22">
        <f>VLOOKUP(B50,[1]Brokers!$B$7:$AI$58,34,0)</f>
        <v>16312547.739999998</v>
      </c>
      <c r="N50" s="22">
        <v>196269429.68000004</v>
      </c>
      <c r="O50" s="26">
        <f t="shared" si="2"/>
        <v>1.6904798479387532E-4</v>
      </c>
      <c r="R50" s="18"/>
    </row>
    <row r="51" spans="1:18" x14ac:dyDescent="0.25">
      <c r="A51" s="25">
        <f t="shared" si="1"/>
        <v>36</v>
      </c>
      <c r="B51" s="10" t="s">
        <v>45</v>
      </c>
      <c r="C51" s="11" t="s">
        <v>46</v>
      </c>
      <c r="D51" s="12" t="s">
        <v>14</v>
      </c>
      <c r="E51" s="13"/>
      <c r="F51" s="13"/>
      <c r="G51" s="14">
        <f>VLOOKUP(B51,[1]Brokers!$B$7:$H$58,7,0)</f>
        <v>51621006.450000003</v>
      </c>
      <c r="H51" s="14">
        <f>VLOOKUP(B51,[1]Brokers!$B$7:$M$58,12,0)</f>
        <v>0</v>
      </c>
      <c r="I51" s="14">
        <f>VLOOKUP(B51,[1]Brokers!$B$7:$R$58,17,0)</f>
        <v>28394645</v>
      </c>
      <c r="J51" s="14">
        <f>VLOOKUP(B51,[1]Brokers!$B$7:$W$58,22,0)</f>
        <v>0</v>
      </c>
      <c r="K51" s="14">
        <f>VLOOKUP(B51,[1]Brokers!$B$7:$AB$58,27,0)</f>
        <v>0</v>
      </c>
      <c r="L51" s="14">
        <f>VLOOKUP(B51,[1]Brokers!$B$7:$AG$58,32,0)</f>
        <v>0</v>
      </c>
      <c r="M51" s="22">
        <f>VLOOKUP(B51,[1]Brokers!$B$7:$AI$58,34,0)</f>
        <v>80015651.450000003</v>
      </c>
      <c r="N51" s="22">
        <v>176806182.81</v>
      </c>
      <c r="O51" s="26">
        <f t="shared" si="2"/>
        <v>1.522841787019963E-4</v>
      </c>
      <c r="R51" s="18"/>
    </row>
    <row r="52" spans="1:18" x14ac:dyDescent="0.25">
      <c r="A52" s="25">
        <f t="shared" si="1"/>
        <v>37</v>
      </c>
      <c r="B52" s="10" t="s">
        <v>71</v>
      </c>
      <c r="C52" s="11" t="s">
        <v>72</v>
      </c>
      <c r="D52" s="12" t="s">
        <v>14</v>
      </c>
      <c r="E52" s="13"/>
      <c r="F52" s="13"/>
      <c r="G52" s="14">
        <f>VLOOKUP(B52,[1]Brokers!$B$7:$H$58,7,0)</f>
        <v>14106227.91</v>
      </c>
      <c r="H52" s="14">
        <f>VLOOKUP(B52,[1]Brokers!$B$7:$M$58,12,0)</f>
        <v>0</v>
      </c>
      <c r="I52" s="14">
        <f>VLOOKUP(B52,[1]Brokers!$B$7:$R$58,17,0)</f>
        <v>652780</v>
      </c>
      <c r="J52" s="14">
        <f>VLOOKUP(B52,[1]Brokers!$B$7:$W$58,22,0)</f>
        <v>0</v>
      </c>
      <c r="K52" s="14">
        <f>VLOOKUP(B52,[1]Brokers!$B$7:$AB$58,27,0)</f>
        <v>0</v>
      </c>
      <c r="L52" s="14">
        <f>VLOOKUP(B52,[1]Brokers!$B$7:$AG$58,32,0)</f>
        <v>0</v>
      </c>
      <c r="M52" s="22">
        <f>VLOOKUP(B52,[1]Brokers!$B$7:$AI$58,34,0)</f>
        <v>14759007.91</v>
      </c>
      <c r="N52" s="22">
        <v>157511378.83999997</v>
      </c>
      <c r="O52" s="26">
        <f t="shared" si="2"/>
        <v>1.3566545344539694E-4</v>
      </c>
      <c r="R52" s="18"/>
    </row>
    <row r="53" spans="1:18" x14ac:dyDescent="0.25">
      <c r="A53" s="25">
        <f t="shared" si="1"/>
        <v>38</v>
      </c>
      <c r="B53" s="10" t="s">
        <v>17</v>
      </c>
      <c r="C53" s="11" t="s">
        <v>18</v>
      </c>
      <c r="D53" s="12" t="s">
        <v>14</v>
      </c>
      <c r="E53" s="12" t="s">
        <v>14</v>
      </c>
      <c r="F53" s="12" t="s">
        <v>14</v>
      </c>
      <c r="G53" s="14">
        <f>VLOOKUP(B53,[1]Brokers!$B$7:$H$58,7,0)</f>
        <v>6830213.8700000001</v>
      </c>
      <c r="H53" s="14">
        <f>VLOOKUP(B53,[1]Brokers!$B$7:$M$58,12,0)</f>
        <v>0</v>
      </c>
      <c r="I53" s="14">
        <f>VLOOKUP(B53,[1]Brokers!$B$7:$R$58,17,0)</f>
        <v>5513935</v>
      </c>
      <c r="J53" s="14">
        <f>VLOOKUP(B53,[1]Brokers!$B$7:$W$58,22,0)</f>
        <v>0</v>
      </c>
      <c r="K53" s="14">
        <f>VLOOKUP(B53,[1]Brokers!$B$7:$AB$58,27,0)</f>
        <v>0</v>
      </c>
      <c r="L53" s="14">
        <f>VLOOKUP(B53,[1]Brokers!$B$7:$AG$58,32,0)</f>
        <v>0</v>
      </c>
      <c r="M53" s="22">
        <f>VLOOKUP(B53,[1]Brokers!$B$7:$AI$58,34,0)</f>
        <v>12344148.870000001</v>
      </c>
      <c r="N53" s="22">
        <v>155608702.41999999</v>
      </c>
      <c r="O53" s="26">
        <f t="shared" si="2"/>
        <v>1.3402666733876672E-4</v>
      </c>
      <c r="R53" s="18"/>
    </row>
    <row r="54" spans="1:18" x14ac:dyDescent="0.25">
      <c r="A54" s="25">
        <f t="shared" si="1"/>
        <v>39</v>
      </c>
      <c r="B54" s="10" t="s">
        <v>105</v>
      </c>
      <c r="C54" s="11" t="s">
        <v>106</v>
      </c>
      <c r="D54" s="12" t="s">
        <v>14</v>
      </c>
      <c r="E54" s="13"/>
      <c r="F54" s="13"/>
      <c r="G54" s="14">
        <f>VLOOKUP(B54,[1]Brokers!$B$7:$H$58,7,0)</f>
        <v>8925794</v>
      </c>
      <c r="H54" s="14">
        <f>VLOOKUP(B54,[1]Brokers!$B$7:$M$58,12,0)</f>
        <v>0</v>
      </c>
      <c r="I54" s="14">
        <f>VLOOKUP(B54,[1]Brokers!$B$7:$R$58,17,0)</f>
        <v>1224605</v>
      </c>
      <c r="J54" s="14">
        <f>VLOOKUP(B54,[1]Brokers!$B$7:$W$58,22,0)</f>
        <v>0</v>
      </c>
      <c r="K54" s="14">
        <f>VLOOKUP(B54,[1]Brokers!$B$7:$AB$58,27,0)</f>
        <v>0</v>
      </c>
      <c r="L54" s="14">
        <f>VLOOKUP(B54,[1]Brokers!$B$7:$AG$58,32,0)</f>
        <v>0</v>
      </c>
      <c r="M54" s="22">
        <f>VLOOKUP(B54,[1]Brokers!$B$7:$AI$58,34,0)</f>
        <v>10150399</v>
      </c>
      <c r="N54" s="22">
        <v>87499346.090000004</v>
      </c>
      <c r="O54" s="26">
        <f t="shared" si="2"/>
        <v>7.5363688330947582E-5</v>
      </c>
      <c r="R54" s="18"/>
    </row>
    <row r="55" spans="1:18" x14ac:dyDescent="0.25">
      <c r="A55" s="25">
        <f t="shared" si="1"/>
        <v>40</v>
      </c>
      <c r="B55" s="10" t="s">
        <v>49</v>
      </c>
      <c r="C55" s="11" t="s">
        <v>50</v>
      </c>
      <c r="D55" s="12" t="s">
        <v>14</v>
      </c>
      <c r="E55" s="13"/>
      <c r="F55" s="13"/>
      <c r="G55" s="14">
        <f>VLOOKUP(B55,[1]Brokers!$B$7:$H$58,7,0)</f>
        <v>0</v>
      </c>
      <c r="H55" s="14">
        <f>VLOOKUP(B55,[1]Brokers!$B$7:$M$58,12,0)</f>
        <v>0</v>
      </c>
      <c r="I55" s="14">
        <f>VLOOKUP(B55,[1]Brokers!$B$7:$R$58,17,0)</f>
        <v>10412355</v>
      </c>
      <c r="J55" s="14">
        <f>VLOOKUP(B55,[1]Brokers!$B$7:$W$58,22,0)</f>
        <v>0</v>
      </c>
      <c r="K55" s="14">
        <f>VLOOKUP(B55,[1]Brokers!$B$7:$AB$58,27,0)</f>
        <v>0</v>
      </c>
      <c r="L55" s="14">
        <f>VLOOKUP(B55,[1]Brokers!$B$7:$AG$58,32,0)</f>
        <v>0</v>
      </c>
      <c r="M55" s="22">
        <f>VLOOKUP(B55,[1]Brokers!$B$7:$AI$58,34,0)</f>
        <v>10412355</v>
      </c>
      <c r="N55" s="22">
        <v>76026898.170000002</v>
      </c>
      <c r="O55" s="26">
        <f t="shared" si="2"/>
        <v>6.5482403177723785E-5</v>
      </c>
      <c r="R55" s="18"/>
    </row>
    <row r="56" spans="1:18" s="16" customFormat="1" x14ac:dyDescent="0.25">
      <c r="A56" s="25">
        <f t="shared" si="1"/>
        <v>41</v>
      </c>
      <c r="B56" s="10" t="s">
        <v>63</v>
      </c>
      <c r="C56" s="11" t="s">
        <v>64</v>
      </c>
      <c r="D56" s="12" t="s">
        <v>14</v>
      </c>
      <c r="E56" s="13"/>
      <c r="F56" s="13"/>
      <c r="G56" s="14">
        <f>VLOOKUP(B56,[1]Brokers!$B$7:$H$58,7,0)</f>
        <v>6290749</v>
      </c>
      <c r="H56" s="14">
        <f>VLOOKUP(B56,[1]Brokers!$B$7:$M$58,12,0)</f>
        <v>0</v>
      </c>
      <c r="I56" s="14">
        <f>VLOOKUP(B56,[1]Brokers!$B$7:$R$58,17,0)</f>
        <v>8984720</v>
      </c>
      <c r="J56" s="14">
        <f>VLOOKUP(B56,[1]Brokers!$B$7:$W$58,22,0)</f>
        <v>0</v>
      </c>
      <c r="K56" s="14">
        <f>VLOOKUP(B56,[1]Brokers!$B$7:$AB$58,27,0)</f>
        <v>0</v>
      </c>
      <c r="L56" s="14">
        <f>VLOOKUP(B56,[1]Brokers!$B$7:$AG$58,32,0)</f>
        <v>0</v>
      </c>
      <c r="M56" s="22">
        <f>VLOOKUP(B56,[1]Brokers!$B$7:$AI$58,34,0)</f>
        <v>15275469</v>
      </c>
      <c r="N56" s="22">
        <v>56684224.769999996</v>
      </c>
      <c r="O56" s="26">
        <f t="shared" si="2"/>
        <v>4.8822447706679294E-5</v>
      </c>
      <c r="P56" s="15"/>
      <c r="R56" s="18"/>
    </row>
    <row r="57" spans="1:18" x14ac:dyDescent="0.25">
      <c r="A57" s="25">
        <f t="shared" si="1"/>
        <v>42</v>
      </c>
      <c r="B57" s="10" t="s">
        <v>120</v>
      </c>
      <c r="C57" s="11" t="s">
        <v>121</v>
      </c>
      <c r="D57" s="12" t="s">
        <v>14</v>
      </c>
      <c r="E57" s="13"/>
      <c r="F57" s="13"/>
      <c r="G57" s="14">
        <f>VLOOKUP(B57,[1]Brokers!$B$7:$H$58,7,0)</f>
        <v>621492.4</v>
      </c>
      <c r="H57" s="14">
        <f>VLOOKUP(B57,[1]Brokers!$B$7:$M$58,12,0)</f>
        <v>0</v>
      </c>
      <c r="I57" s="14">
        <f>VLOOKUP(B57,[1]Brokers!$B$7:$R$58,17,0)</f>
        <v>22401405</v>
      </c>
      <c r="J57" s="14">
        <f>VLOOKUP(B57,[1]Brokers!$B$7:$W$58,22,0)</f>
        <v>0</v>
      </c>
      <c r="K57" s="14">
        <f>VLOOKUP(B57,[1]Brokers!$B$7:$AB$58,27,0)</f>
        <v>0</v>
      </c>
      <c r="L57" s="14">
        <f>VLOOKUP(B57,[1]Brokers!$B$7:$AG$58,32,0)</f>
        <v>0</v>
      </c>
      <c r="M57" s="22">
        <f>VLOOKUP(B57,[1]Brokers!$B$7:$AI$58,34,0)</f>
        <v>23022897.399999999</v>
      </c>
      <c r="N57" s="22">
        <v>50894561.57</v>
      </c>
      <c r="O57" s="26">
        <f t="shared" si="2"/>
        <v>4.3835777606343279E-5</v>
      </c>
      <c r="R57" s="18"/>
    </row>
    <row r="58" spans="1:18" x14ac:dyDescent="0.25">
      <c r="A58" s="25">
        <f t="shared" si="1"/>
        <v>43</v>
      </c>
      <c r="B58" s="10" t="s">
        <v>92</v>
      </c>
      <c r="C58" s="11" t="s">
        <v>93</v>
      </c>
      <c r="D58" s="12" t="s">
        <v>14</v>
      </c>
      <c r="E58" s="13"/>
      <c r="F58" s="13"/>
      <c r="G58" s="14">
        <f>VLOOKUP(B58,[1]Brokers!$B$7:$H$58,7,0)</f>
        <v>0</v>
      </c>
      <c r="H58" s="14">
        <f>VLOOKUP(B58,[1]Brokers!$B$7:$M$58,12,0)</f>
        <v>0</v>
      </c>
      <c r="I58" s="14">
        <f>VLOOKUP(B58,[1]Brokers!$B$7:$R$58,17,0)</f>
        <v>0</v>
      </c>
      <c r="J58" s="14">
        <f>VLOOKUP(B58,[1]Brokers!$B$7:$W$58,22,0)</f>
        <v>0</v>
      </c>
      <c r="K58" s="14">
        <f>VLOOKUP(B58,[1]Brokers!$B$7:$AB$58,27,0)</f>
        <v>0</v>
      </c>
      <c r="L58" s="14">
        <f>VLOOKUP(B58,[1]Brokers!$B$7:$AG$58,32,0)</f>
        <v>0</v>
      </c>
      <c r="M58" s="22">
        <f>VLOOKUP(B58,[1]Brokers!$B$7:$AI$58,34,0)</f>
        <v>0</v>
      </c>
      <c r="N58" s="22">
        <v>42485653.460000001</v>
      </c>
      <c r="O58" s="26">
        <f t="shared" si="2"/>
        <v>3.6593136851590898E-5</v>
      </c>
      <c r="R58" s="18"/>
    </row>
    <row r="59" spans="1:18" x14ac:dyDescent="0.25">
      <c r="A59" s="25">
        <f t="shared" si="1"/>
        <v>44</v>
      </c>
      <c r="B59" s="10" t="s">
        <v>47</v>
      </c>
      <c r="C59" s="11" t="s">
        <v>48</v>
      </c>
      <c r="D59" s="12" t="s">
        <v>14</v>
      </c>
      <c r="E59" s="13"/>
      <c r="F59" s="13"/>
      <c r="G59" s="14">
        <f>VLOOKUP(B59,[1]Brokers!$B$7:$H$58,7,0)</f>
        <v>2994585</v>
      </c>
      <c r="H59" s="14">
        <f>VLOOKUP(B59,[1]Brokers!$B$7:$M$58,12,0)</f>
        <v>0</v>
      </c>
      <c r="I59" s="14">
        <f>VLOOKUP(B59,[1]Brokers!$B$7:$R$58,17,0)</f>
        <v>456175</v>
      </c>
      <c r="J59" s="14">
        <f>VLOOKUP(B59,[1]Brokers!$B$7:$W$58,22,0)</f>
        <v>0</v>
      </c>
      <c r="K59" s="14">
        <f>VLOOKUP(B59,[1]Brokers!$B$7:$AB$58,27,0)</f>
        <v>0</v>
      </c>
      <c r="L59" s="14">
        <f>VLOOKUP(B59,[1]Brokers!$B$7:$AG$58,32,0)</f>
        <v>0</v>
      </c>
      <c r="M59" s="22">
        <f>VLOOKUP(B59,[1]Brokers!$B$7:$AI$58,34,0)</f>
        <v>3450760</v>
      </c>
      <c r="N59" s="22">
        <v>35892834.269999996</v>
      </c>
      <c r="O59" s="26">
        <f t="shared" si="2"/>
        <v>3.0914703893401793E-5</v>
      </c>
      <c r="R59" s="18"/>
    </row>
    <row r="60" spans="1:18" x14ac:dyDescent="0.25">
      <c r="A60" s="25">
        <f t="shared" si="1"/>
        <v>45</v>
      </c>
      <c r="B60" s="10" t="s">
        <v>108</v>
      </c>
      <c r="C60" s="11" t="s">
        <v>107</v>
      </c>
      <c r="D60" s="12" t="s">
        <v>14</v>
      </c>
      <c r="E60" s="13"/>
      <c r="F60" s="13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22">
        <v>0</v>
      </c>
      <c r="N60" s="22">
        <v>34934938.200000003</v>
      </c>
      <c r="O60" s="26">
        <f t="shared" si="2"/>
        <v>3.0089662517679223E-5</v>
      </c>
      <c r="R60" s="18"/>
    </row>
    <row r="61" spans="1:18" x14ac:dyDescent="0.25">
      <c r="A61" s="25">
        <f t="shared" si="1"/>
        <v>46</v>
      </c>
      <c r="B61" s="10" t="s">
        <v>69</v>
      </c>
      <c r="C61" s="11" t="s">
        <v>70</v>
      </c>
      <c r="D61" s="12" t="s">
        <v>14</v>
      </c>
      <c r="E61" s="13"/>
      <c r="F61" s="13"/>
      <c r="G61" s="14">
        <f>VLOOKUP(B61,[1]Brokers!$B$7:$H$58,7,0)</f>
        <v>18920980</v>
      </c>
      <c r="H61" s="14">
        <f>VLOOKUP(B61,[1]Brokers!$B$7:$M$58,12,0)</f>
        <v>0</v>
      </c>
      <c r="I61" s="14">
        <f>VLOOKUP(B61,[1]Brokers!$B$7:$R$58,17,0)</f>
        <v>7135605</v>
      </c>
      <c r="J61" s="14">
        <f>VLOOKUP(B61,[1]Brokers!$B$7:$W$58,22,0)</f>
        <v>0</v>
      </c>
      <c r="K61" s="14">
        <f>VLOOKUP(B61,[1]Brokers!$B$7:$AB$58,27,0)</f>
        <v>0</v>
      </c>
      <c r="L61" s="14">
        <f>VLOOKUP(B61,[1]Brokers!$B$7:$AG$58,32,0)</f>
        <v>0</v>
      </c>
      <c r="M61" s="22">
        <f>VLOOKUP(B61,[1]Brokers!$B$7:$AI$58,34,0)</f>
        <v>26056585</v>
      </c>
      <c r="N61" s="22">
        <v>33223202.800000001</v>
      </c>
      <c r="O61" s="26">
        <f t="shared" si="2"/>
        <v>2.8615335006043186E-5</v>
      </c>
      <c r="R61" s="18"/>
    </row>
    <row r="62" spans="1:18" x14ac:dyDescent="0.25">
      <c r="A62" s="25">
        <v>47</v>
      </c>
      <c r="B62" s="10" t="s">
        <v>81</v>
      </c>
      <c r="C62" s="11" t="s">
        <v>82</v>
      </c>
      <c r="D62" s="12" t="s">
        <v>14</v>
      </c>
      <c r="E62" s="13"/>
      <c r="F62" s="13"/>
      <c r="G62" s="14">
        <f>VLOOKUP(B62,[1]Brokers!$B$7:$H$58,7,0)</f>
        <v>640700</v>
      </c>
      <c r="H62" s="14">
        <f>VLOOKUP(B62,[1]Brokers!$B$7:$M$58,12,0)</f>
        <v>0</v>
      </c>
      <c r="I62" s="14">
        <f>VLOOKUP(B62,[1]Brokers!$B$7:$R$58,17,0)</f>
        <v>3687950</v>
      </c>
      <c r="J62" s="14">
        <f>VLOOKUP(B62,[1]Brokers!$B$7:$W$58,22,0)</f>
        <v>0</v>
      </c>
      <c r="K62" s="14">
        <f>VLOOKUP(B62,[1]Brokers!$B$7:$AB$58,27,0)</f>
        <v>0</v>
      </c>
      <c r="L62" s="14">
        <f>VLOOKUP(B62,[1]Brokers!$B$7:$AG$58,32,0)</f>
        <v>0</v>
      </c>
      <c r="M62" s="22">
        <f>VLOOKUP(B62,[1]Brokers!$B$7:$AI$58,34,0)</f>
        <v>4328650</v>
      </c>
      <c r="N62" s="22">
        <v>20373935</v>
      </c>
      <c r="O62" s="26">
        <f t="shared" si="2"/>
        <v>1.754818699828508E-5</v>
      </c>
      <c r="R62" s="18"/>
    </row>
    <row r="63" spans="1:18" x14ac:dyDescent="0.25">
      <c r="A63" s="25">
        <v>48</v>
      </c>
      <c r="B63" s="10" t="s">
        <v>36</v>
      </c>
      <c r="C63" s="11" t="s">
        <v>37</v>
      </c>
      <c r="D63" s="12" t="s">
        <v>14</v>
      </c>
      <c r="E63" s="13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22">
        <v>0</v>
      </c>
      <c r="N63" s="22">
        <v>18727201.039999999</v>
      </c>
      <c r="O63" s="26">
        <f t="shared" si="2"/>
        <v>1.6129845599507351E-5</v>
      </c>
      <c r="R63" s="18"/>
    </row>
    <row r="64" spans="1:18" x14ac:dyDescent="0.25">
      <c r="A64" s="25">
        <v>49</v>
      </c>
      <c r="B64" s="10" t="s">
        <v>57</v>
      </c>
      <c r="C64" s="11" t="s">
        <v>58</v>
      </c>
      <c r="D64" s="12" t="s">
        <v>14</v>
      </c>
      <c r="E64" s="12" t="s">
        <v>14</v>
      </c>
      <c r="F64" s="12" t="s">
        <v>14</v>
      </c>
      <c r="G64" s="14">
        <f>VLOOKUP(B64,[1]Brokers!$B$7:$H$58,7,0)</f>
        <v>0</v>
      </c>
      <c r="H64" s="14">
        <f>VLOOKUP(B64,[1]Brokers!$B$7:$M$58,12,0)</f>
        <v>0</v>
      </c>
      <c r="I64" s="14">
        <f>VLOOKUP(B64,[1]Brokers!$B$7:$R$58,17,0)</f>
        <v>0</v>
      </c>
      <c r="J64" s="14">
        <f>VLOOKUP(B64,[1]Brokers!$B$7:$W$58,22,0)</f>
        <v>0</v>
      </c>
      <c r="K64" s="14">
        <f>VLOOKUP(B64,[1]Brokers!$B$7:$AB$58,27,0)</f>
        <v>0</v>
      </c>
      <c r="L64" s="14">
        <f>VLOOKUP(B64,[1]Brokers!$B$7:$AG$58,32,0)</f>
        <v>0</v>
      </c>
      <c r="M64" s="22">
        <f>VLOOKUP(B64,[1]Brokers!$B$7:$AI$58,34,0)</f>
        <v>0</v>
      </c>
      <c r="N64" s="22">
        <v>14321420.199999999</v>
      </c>
      <c r="O64" s="26">
        <f t="shared" si="2"/>
        <v>1.233512130821156E-5</v>
      </c>
      <c r="R64" s="18"/>
    </row>
    <row r="65" spans="1:18" x14ac:dyDescent="0.25">
      <c r="A65" s="25">
        <v>50</v>
      </c>
      <c r="B65" s="10" t="s">
        <v>59</v>
      </c>
      <c r="C65" s="11" t="s">
        <v>60</v>
      </c>
      <c r="D65" s="12" t="s">
        <v>14</v>
      </c>
      <c r="E65" s="13"/>
      <c r="F65" s="13"/>
      <c r="G65" s="14">
        <f>VLOOKUP(B65,[1]Brokers!$B$7:$H$58,7,0)</f>
        <v>0</v>
      </c>
      <c r="H65" s="14">
        <f>VLOOKUP(B65,[1]Brokers!$B$7:$M$58,12,0)</f>
        <v>0</v>
      </c>
      <c r="I65" s="14">
        <f>VLOOKUP(B65,[1]Brokers!$B$7:$R$58,17,0)</f>
        <v>0</v>
      </c>
      <c r="J65" s="14">
        <f>VLOOKUP(B65,[1]Brokers!$B$7:$W$58,22,0)</f>
        <v>0</v>
      </c>
      <c r="K65" s="14">
        <f>VLOOKUP(B65,[1]Brokers!$B$7:$AB$58,27,0)</f>
        <v>0</v>
      </c>
      <c r="L65" s="14">
        <f>VLOOKUP(B65,[1]Brokers!$B$7:$AG$58,32,0)</f>
        <v>0</v>
      </c>
      <c r="M65" s="22">
        <f>VLOOKUP(B65,[1]Brokers!$B$7:$AI$58,34,0)</f>
        <v>0</v>
      </c>
      <c r="N65" s="22">
        <v>0</v>
      </c>
      <c r="O65" s="26">
        <f t="shared" si="2"/>
        <v>0</v>
      </c>
      <c r="R65" s="18"/>
    </row>
    <row r="66" spans="1:18" x14ac:dyDescent="0.25">
      <c r="A66" s="25">
        <v>51</v>
      </c>
      <c r="B66" s="10" t="s">
        <v>101</v>
      </c>
      <c r="C66" s="11" t="s">
        <v>111</v>
      </c>
      <c r="D66" s="12" t="s">
        <v>14</v>
      </c>
      <c r="E66" s="13"/>
      <c r="F66" s="13"/>
      <c r="G66" s="14">
        <f>VLOOKUP(B66,[1]Brokers!$B$7:$H$58,7,0)</f>
        <v>0</v>
      </c>
      <c r="H66" s="14">
        <f>VLOOKUP(B66,[1]Brokers!$B$7:$M$58,12,0)</f>
        <v>0</v>
      </c>
      <c r="I66" s="14">
        <f>VLOOKUP(B66,[1]Brokers!$B$7:$R$58,17,0)</f>
        <v>0</v>
      </c>
      <c r="J66" s="14">
        <f>VLOOKUP(B66,[1]Brokers!$B$7:$W$58,22,0)</f>
        <v>0</v>
      </c>
      <c r="K66" s="14">
        <f>VLOOKUP(B66,[1]Brokers!$B$7:$AB$58,27,0)</f>
        <v>0</v>
      </c>
      <c r="L66" s="14">
        <f>VLOOKUP(B66,[1]Brokers!$B$7:$AG$58,32,0)</f>
        <v>0</v>
      </c>
      <c r="M66" s="22">
        <f>VLOOKUP(B66,[1]Brokers!$B$7:$AI$58,34,0)</f>
        <v>0</v>
      </c>
      <c r="N66" s="22">
        <v>0</v>
      </c>
      <c r="O66" s="26">
        <f t="shared" si="2"/>
        <v>0</v>
      </c>
      <c r="R66" s="18"/>
    </row>
    <row r="67" spans="1:18" x14ac:dyDescent="0.25">
      <c r="A67" s="25">
        <v>52</v>
      </c>
      <c r="B67" s="10" t="s">
        <v>90</v>
      </c>
      <c r="C67" s="11" t="s">
        <v>91</v>
      </c>
      <c r="D67" s="12" t="s">
        <v>14</v>
      </c>
      <c r="E67" s="12"/>
      <c r="F67" s="13"/>
      <c r="G67" s="14">
        <f>VLOOKUP(B67,[1]Brokers!$B$7:$H$58,7,0)</f>
        <v>0</v>
      </c>
      <c r="H67" s="14">
        <f>VLOOKUP(B67,[1]Brokers!$B$7:$M$58,12,0)</f>
        <v>0</v>
      </c>
      <c r="I67" s="14">
        <f>VLOOKUP(B67,[1]Brokers!$B$7:$R$58,17,0)</f>
        <v>0</v>
      </c>
      <c r="J67" s="14">
        <f>VLOOKUP(B67,[1]Brokers!$B$7:$W$58,22,0)</f>
        <v>0</v>
      </c>
      <c r="K67" s="14">
        <f>VLOOKUP(B67,[1]Brokers!$B$7:$AB$58,27,0)</f>
        <v>0</v>
      </c>
      <c r="L67" s="14">
        <f>VLOOKUP(B67,[1]Brokers!$B$7:$AG$58,32,0)</f>
        <v>0</v>
      </c>
      <c r="M67" s="22">
        <f>VLOOKUP(B67,[1]Brokers!$B$7:$AI$58,34,0)</f>
        <v>0</v>
      </c>
      <c r="N67" s="22">
        <v>0</v>
      </c>
      <c r="O67" s="26">
        <f t="shared" si="2"/>
        <v>0</v>
      </c>
      <c r="R67" s="18"/>
    </row>
    <row r="68" spans="1:18" x14ac:dyDescent="0.25">
      <c r="A68" s="25">
        <v>53</v>
      </c>
      <c r="B68" s="10" t="s">
        <v>94</v>
      </c>
      <c r="C68" s="11" t="s">
        <v>104</v>
      </c>
      <c r="D68" s="12" t="s">
        <v>14</v>
      </c>
      <c r="E68" s="13"/>
      <c r="F68" s="13"/>
      <c r="G68" s="14">
        <f>VLOOKUP(B68,[1]Brokers!$B$7:$H$58,7,0)</f>
        <v>0</v>
      </c>
      <c r="H68" s="14">
        <f>VLOOKUP(B68,[1]Brokers!$B$7:$M$58,12,0)</f>
        <v>0</v>
      </c>
      <c r="I68" s="14">
        <f>VLOOKUP(B68,[1]Brokers!$B$7:$R$58,17,0)</f>
        <v>0</v>
      </c>
      <c r="J68" s="14">
        <f>VLOOKUP(B68,[1]Brokers!$B$7:$W$58,22,0)</f>
        <v>0</v>
      </c>
      <c r="K68" s="14">
        <f>VLOOKUP(B68,[1]Brokers!$B$7:$AB$58,27,0)</f>
        <v>0</v>
      </c>
      <c r="L68" s="14">
        <f>VLOOKUP(B68,[1]Brokers!$B$7:$AG$58,32,0)</f>
        <v>0</v>
      </c>
      <c r="M68" s="22">
        <f>VLOOKUP(B68,[1]Brokers!$B$7:$AI$58,34,0)</f>
        <v>0</v>
      </c>
      <c r="N68" s="22">
        <v>0</v>
      </c>
      <c r="O68" s="26">
        <f t="shared" si="2"/>
        <v>0</v>
      </c>
      <c r="R68" s="18"/>
    </row>
    <row r="69" spans="1:18" x14ac:dyDescent="0.25">
      <c r="A69" s="25">
        <v>54</v>
      </c>
      <c r="B69" s="10" t="s">
        <v>118</v>
      </c>
      <c r="C69" s="11" t="s">
        <v>74</v>
      </c>
      <c r="D69" s="12" t="s">
        <v>14</v>
      </c>
      <c r="E69" s="13"/>
      <c r="F69" s="13"/>
      <c r="G69" s="14">
        <f>VLOOKUP(B69,[1]Brokers!$B$7:$H$58,7,0)</f>
        <v>0</v>
      </c>
      <c r="H69" s="14">
        <f>VLOOKUP(B69,[1]Brokers!$B$7:$M$58,12,0)</f>
        <v>0</v>
      </c>
      <c r="I69" s="14">
        <f>VLOOKUP(B69,[1]Brokers!$B$7:$R$58,17,0)</f>
        <v>0</v>
      </c>
      <c r="J69" s="14">
        <f>VLOOKUP(B69,[1]Brokers!$B$7:$W$58,22,0)</f>
        <v>0</v>
      </c>
      <c r="K69" s="14">
        <f>VLOOKUP(B69,[1]Brokers!$B$7:$AB$58,27,0)</f>
        <v>0</v>
      </c>
      <c r="L69" s="14">
        <f>VLOOKUP(B69,[1]Brokers!$B$7:$AG$58,32,0)</f>
        <v>0</v>
      </c>
      <c r="M69" s="22">
        <f>VLOOKUP(B69,[1]Brokers!$B$7:$AI$58,34,0)</f>
        <v>0</v>
      </c>
      <c r="N69" s="22">
        <v>0</v>
      </c>
      <c r="O69" s="26">
        <f t="shared" si="2"/>
        <v>0</v>
      </c>
      <c r="R69" s="18"/>
    </row>
    <row r="70" spans="1:18" ht="13.5" customHeight="1" x14ac:dyDescent="0.25">
      <c r="A70" s="25">
        <v>55</v>
      </c>
      <c r="B70" s="10" t="s">
        <v>126</v>
      </c>
      <c r="C70" s="11" t="s">
        <v>127</v>
      </c>
      <c r="D70" s="12" t="s">
        <v>14</v>
      </c>
      <c r="E70" s="13"/>
      <c r="F70" s="13"/>
      <c r="G70" s="14">
        <f>VLOOKUP(B70,[1]Brokers!$B$7:$H$58,7,0)</f>
        <v>0</v>
      </c>
      <c r="H70" s="14">
        <f>VLOOKUP(B70,[1]Brokers!$B$7:$M$58,12,0)</f>
        <v>0</v>
      </c>
      <c r="I70" s="14">
        <f>VLOOKUP(B70,[1]Brokers!$B$7:$R$58,17,0)</f>
        <v>0</v>
      </c>
      <c r="J70" s="14">
        <f>VLOOKUP(B70,[1]Brokers!$B$7:$W$58,22,0)</f>
        <v>0</v>
      </c>
      <c r="K70" s="14">
        <f>VLOOKUP(B70,[1]Brokers!$B$7:$AB$58,27,0)</f>
        <v>0</v>
      </c>
      <c r="L70" s="14">
        <f>VLOOKUP(B70,[1]Brokers!$B$7:$AG$58,32,0)</f>
        <v>0</v>
      </c>
      <c r="M70" s="22">
        <f>VLOOKUP(B70,[1]Brokers!$B$7:$AI$58,34,0)</f>
        <v>0</v>
      </c>
      <c r="N70" s="22">
        <v>0</v>
      </c>
      <c r="O70" s="26">
        <f t="shared" si="2"/>
        <v>0</v>
      </c>
      <c r="R70" s="18"/>
    </row>
    <row r="71" spans="1:18" ht="16.5" customHeight="1" thickBot="1" x14ac:dyDescent="0.3">
      <c r="A71" s="59" t="s">
        <v>6</v>
      </c>
      <c r="B71" s="60"/>
      <c r="C71" s="61"/>
      <c r="D71" s="27">
        <f>COUNTA(D16:D70)</f>
        <v>55</v>
      </c>
      <c r="E71" s="27">
        <f>COUNTA(E16:E70)</f>
        <v>20</v>
      </c>
      <c r="F71" s="27">
        <f>COUNTA(F16:F70)</f>
        <v>18</v>
      </c>
      <c r="G71" s="31">
        <v>35419864822.839996</v>
      </c>
      <c r="H71" s="31">
        <v>7790734828.5200005</v>
      </c>
      <c r="I71" s="31">
        <v>237630305780</v>
      </c>
      <c r="J71" s="31">
        <v>20000000000</v>
      </c>
      <c r="K71" s="31">
        <v>20000000000</v>
      </c>
      <c r="L71" s="31">
        <v>20000000000</v>
      </c>
      <c r="M71" s="34">
        <v>340840905431.35999</v>
      </c>
      <c r="N71" s="28">
        <f>SUM(N16:N70)</f>
        <v>1161027917128.48</v>
      </c>
      <c r="O71" s="29">
        <f t="shared" ref="O71" si="3">SUM(O16:O70)</f>
        <v>0.99999999999999978</v>
      </c>
      <c r="P71" s="17"/>
    </row>
    <row r="72" spans="1:18" x14ac:dyDescent="0.25">
      <c r="G72" s="2" t="s">
        <v>124</v>
      </c>
      <c r="M72" s="19"/>
      <c r="O72" s="18"/>
      <c r="P72" s="17"/>
    </row>
    <row r="73" spans="1:18" ht="27.6" customHeight="1" x14ac:dyDescent="0.25">
      <c r="B73" s="55" t="s">
        <v>97</v>
      </c>
      <c r="C73" s="55"/>
      <c r="D73" s="55"/>
      <c r="E73" s="55"/>
      <c r="F73" s="55"/>
      <c r="H73" s="20"/>
      <c r="I73" s="20"/>
      <c r="J73" s="20"/>
      <c r="K73" s="20"/>
      <c r="L73" s="20"/>
      <c r="M73" s="18"/>
      <c r="P73" s="17"/>
    </row>
    <row r="74" spans="1:18" ht="27.6" customHeight="1" x14ac:dyDescent="0.25">
      <c r="C74" s="56"/>
      <c r="D74" s="56"/>
      <c r="E74" s="56"/>
      <c r="F74" s="56"/>
      <c r="M74" s="18"/>
      <c r="N74" s="18"/>
      <c r="P74" s="17"/>
    </row>
    <row r="75" spans="1:18" x14ac:dyDescent="0.25">
      <c r="G75" s="30"/>
      <c r="H75" s="1"/>
      <c r="I75" s="1"/>
      <c r="J75" s="1"/>
      <c r="K75" s="1"/>
      <c r="L75" s="1"/>
      <c r="M75" s="4"/>
      <c r="O75" s="17"/>
      <c r="P75" s="1"/>
    </row>
    <row r="76" spans="1:18" x14ac:dyDescent="0.25">
      <c r="N76" s="4"/>
      <c r="P76" s="17"/>
    </row>
    <row r="78" spans="1:18" x14ac:dyDescent="0.25">
      <c r="N78" s="32"/>
    </row>
    <row r="79" spans="1:18" x14ac:dyDescent="0.25">
      <c r="N79" s="32"/>
    </row>
    <row r="80" spans="1:18" x14ac:dyDescent="0.25">
      <c r="N80" s="32">
        <f>VLOOKUP(B16,[2]Brokers!$B$7:$H$61,7,0)</f>
        <v>3548165879.3899999</v>
      </c>
    </row>
    <row r="81" spans="14:14" x14ac:dyDescent="0.25">
      <c r="N81" s="33"/>
    </row>
    <row r="129" spans="13:13" x14ac:dyDescent="0.25">
      <c r="M129" s="18"/>
    </row>
  </sheetData>
  <autoFilter ref="A15:P71"/>
  <sortState ref="B16:P70">
    <sortCondition descending="1" ref="O16:O70"/>
  </sortState>
  <mergeCells count="16">
    <mergeCell ref="B73:F73"/>
    <mergeCell ref="C74:F74"/>
    <mergeCell ref="M14:M15"/>
    <mergeCell ref="G14:H14"/>
    <mergeCell ref="A71:C71"/>
    <mergeCell ref="N14:N15"/>
    <mergeCell ref="O14:O15"/>
    <mergeCell ref="D9:H9"/>
    <mergeCell ref="M11:O11"/>
    <mergeCell ref="A12:A15"/>
    <mergeCell ref="B12:B15"/>
    <mergeCell ref="C12:C15"/>
    <mergeCell ref="D12:F14"/>
    <mergeCell ref="G12:M13"/>
    <mergeCell ref="N12:O13"/>
    <mergeCell ref="I14:K14"/>
  </mergeCells>
  <pageMargins left="0.7" right="0.7" top="0.75" bottom="0.75" header="0.3" footer="0.3"/>
  <pageSetup paperSize="9" scale="42" fitToHeight="2" orientation="landscape" r:id="rId1"/>
  <rowBreaks count="1" manualBreakCount="1">
    <brk id="7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2023-01-06T03:10:35Z</cp:lastPrinted>
  <dcterms:created xsi:type="dcterms:W3CDTF">2017-06-09T07:51:20Z</dcterms:created>
  <dcterms:modified xsi:type="dcterms:W3CDTF">2023-01-06T09:23:21Z</dcterms:modified>
</cp:coreProperties>
</file>