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УЗ-Б.ГАНЧИМЭГ\"/>
    </mc:Choice>
  </mc:AlternateContent>
  <bookViews>
    <workbookView xWindow="0" yWindow="0" windowWidth="28800" windowHeight="12300" activeTab="5"/>
  </bookViews>
  <sheets>
    <sheet name="Nuur" sheetId="5" r:id="rId1"/>
    <sheet name="Medegdel" sheetId="6" r:id="rId2"/>
    <sheet name="Uldegdliin tentsel" sheetId="1" r:id="rId3"/>
    <sheet name="Orlogo, ur dun" sheetId="2" r:id="rId4"/>
    <sheet name="Omchiin oorchlolt" sheetId="3" r:id="rId5"/>
    <sheet name="Mongon guilgee" sheetId="4" r:id="rId6"/>
    <sheet name="Sheet1" sheetId="7" state="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D20" i="4" l="1"/>
  <c r="D20" i="1"/>
  <c r="D16" i="1"/>
  <c r="D15" i="1"/>
  <c r="D26" i="4"/>
  <c r="D22" i="4"/>
  <c r="C10" i="4"/>
  <c r="C17" i="4"/>
  <c r="C29" i="4"/>
  <c r="C37" i="4"/>
  <c r="C43" i="4" s="1"/>
  <c r="C45" i="4"/>
  <c r="C50" i="4"/>
  <c r="C56" i="4"/>
  <c r="C34" i="2"/>
  <c r="C15" i="2"/>
  <c r="C30" i="2"/>
  <c r="C32" i="2" s="1"/>
  <c r="D24" i="4"/>
  <c r="D18" i="4"/>
  <c r="D16" i="4"/>
  <c r="D11" i="4"/>
  <c r="D29" i="3"/>
  <c r="E29" i="3"/>
  <c r="F29" i="3"/>
  <c r="G29" i="3"/>
  <c r="H29" i="3"/>
  <c r="C29" i="3"/>
  <c r="D19" i="3"/>
  <c r="E19" i="3"/>
  <c r="F19" i="3"/>
  <c r="G19" i="3"/>
  <c r="H19" i="3"/>
  <c r="I19" i="3"/>
  <c r="J19" i="3"/>
  <c r="C19" i="3"/>
  <c r="D17" i="3"/>
  <c r="E17" i="3"/>
  <c r="F17" i="3"/>
  <c r="G17" i="3"/>
  <c r="H17" i="3"/>
  <c r="I17" i="3"/>
  <c r="J17" i="3"/>
  <c r="C17" i="3"/>
  <c r="D24" i="2"/>
  <c r="D68" i="1"/>
  <c r="D66" i="1"/>
  <c r="D61" i="1"/>
  <c r="D57" i="1"/>
  <c r="C70" i="1"/>
  <c r="C39" i="2" l="1"/>
  <c r="C27" i="4"/>
  <c r="C57" i="4" s="1"/>
  <c r="C59" i="4"/>
  <c r="C29" i="7" l="1"/>
  <c r="E59" i="4"/>
  <c r="J62" i="1" l="1"/>
  <c r="E16" i="1"/>
  <c r="E18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15" i="1"/>
  <c r="E58" i="1"/>
  <c r="E35" i="1"/>
  <c r="E51" i="1"/>
  <c r="E25" i="1" l="1"/>
  <c r="E36" i="1" s="1"/>
  <c r="F16" i="1"/>
  <c r="D50" i="4"/>
  <c r="D17" i="4" l="1"/>
  <c r="D10" i="4" l="1"/>
  <c r="D27" i="4" s="1"/>
  <c r="D58" i="4" l="1"/>
  <c r="C28" i="3"/>
  <c r="J28" i="3" s="1"/>
  <c r="J27" i="3"/>
  <c r="J25" i="3"/>
  <c r="J23" i="3"/>
  <c r="J22" i="3"/>
  <c r="J21" i="3"/>
  <c r="J18" i="3"/>
  <c r="J16" i="3"/>
  <c r="J15" i="3"/>
  <c r="J14" i="3"/>
  <c r="J13" i="3"/>
  <c r="J12" i="3"/>
  <c r="J11" i="3"/>
  <c r="J10" i="3"/>
  <c r="G9" i="3"/>
  <c r="J9" i="3" l="1"/>
  <c r="D45" i="4"/>
  <c r="D56" i="4" s="1"/>
  <c r="D37" i="4"/>
  <c r="D29" i="4"/>
  <c r="D35" i="2"/>
  <c r="D15" i="2"/>
  <c r="D30" i="2" s="1"/>
  <c r="D43" i="4" l="1"/>
  <c r="D57" i="4" l="1"/>
  <c r="D59" i="4" l="1"/>
  <c r="C58" i="1"/>
  <c r="C51" i="1"/>
  <c r="C35" i="1"/>
  <c r="C25" i="1"/>
  <c r="D51" i="1"/>
  <c r="F51" i="1" s="1"/>
  <c r="D58" i="1"/>
  <c r="F58" i="1" s="1"/>
  <c r="D35" i="1"/>
  <c r="F35" i="1" s="1"/>
  <c r="E60" i="4" l="1"/>
  <c r="F59" i="4"/>
  <c r="C71" i="1"/>
  <c r="C36" i="1"/>
  <c r="D25" i="1" l="1"/>
  <c r="F25" i="1" s="1"/>
  <c r="D36" i="1" l="1"/>
  <c r="F36" i="1" l="1"/>
  <c r="D32" i="2"/>
  <c r="D34" i="2" s="1"/>
  <c r="D39" i="2" l="1"/>
  <c r="D69" i="1" l="1"/>
  <c r="D70" i="1" s="1"/>
  <c r="I26" i="3"/>
  <c r="E73" i="1" l="1"/>
  <c r="J69" i="1"/>
  <c r="K69" i="1" s="1"/>
  <c r="E69" i="1"/>
  <c r="F69" i="1" s="1"/>
  <c r="I29" i="3"/>
  <c r="J26" i="3"/>
  <c r="J29" i="3" s="1"/>
  <c r="D71" i="1"/>
  <c r="E70" i="1" l="1"/>
  <c r="E71" i="1" s="1"/>
  <c r="J70" i="1"/>
  <c r="J63" i="1" s="1"/>
  <c r="I24" i="3" l="1"/>
  <c r="J24" i="3" s="1"/>
  <c r="F70" i="1"/>
  <c r="F71" i="1"/>
  <c r="J30" i="3"/>
</calcChain>
</file>

<file path=xl/sharedStrings.xml><?xml version="1.0" encoding="utf-8"?>
<sst xmlns="http://schemas.openxmlformats.org/spreadsheetml/2006/main" count="338" uniqueCount="299">
  <si>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</si>
  <si>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</si>
  <si>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</si>
  <si>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</si>
  <si>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</si>
  <si>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</si>
  <si>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</si>
  <si>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</si>
  <si>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</si>
  <si>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</si>
  <si>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1.1.20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</si>
  <si>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</si>
  <si>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</si>
  <si>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</si>
  <si>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</si>
  <si>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</si>
  <si>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</si>
  <si>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</si>
  <si>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</si>
  <si>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1.2.20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</si>
  <si>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</si>
  <si>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</si>
  <si>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</si>
  <si>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</si>
  <si>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</si>
  <si>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</si>
  <si>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</si>
  <si>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</si>
  <si>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</si>
  <si>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</si>
  <si>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</si>
  <si>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</si>
  <si>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2.1.1.20</t>
  </si>
  <si>
    <t>2.1.2</t>
  </si>
  <si>
    <t>2.1.2.1</t>
  </si>
  <si>
    <t>2.1.2.2</t>
  </si>
  <si>
    <t>2.1.2.3</t>
  </si>
  <si>
    <t>2.1.2.4</t>
  </si>
  <si>
    <t>2.1.2.20</t>
  </si>
  <si>
    <t>2.2.20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</si>
  <si>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</si>
  <si>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</si>
  <si>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</si>
  <si>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</si>
  <si>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</si>
  <si>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</si>
  <si>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</si>
  <si>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</si>
  <si>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2.3.20</t>
  </si>
  <si>
    <t>2. Санхүүгийн тайланд тусгагдсан бүх тооцоолол үнэн зөв хийгдсэн.</t>
  </si>
  <si>
    <t>( Б.ЗУЛЦЭЦЭГ)</t>
  </si>
  <si>
    <t>Регистрийн дугаар:</t>
  </si>
  <si>
    <t>Хянаж хүлээн авсан байгууллагын нэр</t>
  </si>
  <si>
    <t>Сар, өдөр</t>
  </si>
  <si>
    <t>Гарын үсэг</t>
  </si>
  <si>
    <t>( Аж ахуйн нэгж, байгууллагын нэр )</t>
  </si>
  <si>
    <t>( төгрөгөөр )</t>
  </si>
  <si>
    <t>Үлдэгдэл</t>
  </si>
  <si>
    <t>Мөрийн дугаар</t>
  </si>
  <si>
    <t>БАЛАНСЫН ЗҮЙЛ</t>
  </si>
  <si>
    <t>1-р сарын 1</t>
  </si>
  <si>
    <t>ХӨРӨНГӨ</t>
  </si>
  <si>
    <t>Эргэлтийн хөрөнгө</t>
  </si>
  <si>
    <t>Мөнгө ба түүнтэй адилтгах хөрөнгө</t>
  </si>
  <si>
    <t>Дансны авлага</t>
  </si>
  <si>
    <t>Бусад авлага</t>
  </si>
  <si>
    <t>Бараа материал</t>
  </si>
  <si>
    <t>Татвар НДШ-ийн авлага</t>
  </si>
  <si>
    <t>САНХҮҮГИЙН БАЙДЛЫН ТАЙЛАН</t>
  </si>
  <si>
    <t>Бусад санхүүгийн хөрөнгө</t>
  </si>
  <si>
    <t>Урьдчилж төлсөн зардал /тооцоо/</t>
  </si>
  <si>
    <t>Бусад эргэлтийн хөрөнгө</t>
  </si>
  <si>
    <t>Борлуулах зорилгоор эзэмшиж буй эргэлтийн бус хөрөнгө</t>
  </si>
  <si>
    <t>Эргэлтийн хөрөнгийн дүн</t>
  </si>
  <si>
    <t>Эргэлтийн бус хөрөнгө</t>
  </si>
  <si>
    <t>Үндсэн хөрөнгө</t>
  </si>
  <si>
    <t>Биет бус хөрөнгө</t>
  </si>
  <si>
    <t>Биологийн хөрөнгө</t>
  </si>
  <si>
    <t>Урт хугацаат хөрөнгө оруулалт</t>
  </si>
  <si>
    <t xml:space="preserve">Хайгуул ба үнэлгээний хөрөнгө </t>
  </si>
  <si>
    <t>Хойшлогдсон татварын хөрөнгө</t>
  </si>
  <si>
    <t>Хөрөнгө орлуулалтын зориулалттай үл хөдлөх хөрөнгө</t>
  </si>
  <si>
    <t>Бусад эргэлтийн  бус хөрөнгө</t>
  </si>
  <si>
    <t>Эргэлтийн бус хөрөнгийн дүн</t>
  </si>
  <si>
    <t>НИЙТ ХӨРӨНГИЙН ДҮН</t>
  </si>
  <si>
    <t>ӨР ТӨЛБӨР БА ЭЗДИЙН ӨМЧ</t>
  </si>
  <si>
    <t>ӨР ТӨЛБӨР</t>
  </si>
  <si>
    <t>Богино хугацаат өр төлбөр</t>
  </si>
  <si>
    <t>Дансны өглөг</t>
  </si>
  <si>
    <t>Цалингийн өглөг</t>
  </si>
  <si>
    <t>Татварын өр</t>
  </si>
  <si>
    <t>НДШ-ийн өглөг</t>
  </si>
  <si>
    <t>Хүүний өглөг</t>
  </si>
  <si>
    <t>Ногдол ашгийн өглөг</t>
  </si>
  <si>
    <t>Урьдчилж орсон орлого</t>
  </si>
  <si>
    <t>Нөөц /өр төлбөр/</t>
  </si>
  <si>
    <t>Борлуулах зорилгоор эзэмшиж буй эргэлтийн бус хөрөнгөнд хамаарах өр төлбөр</t>
  </si>
  <si>
    <t>Богино хугацаат өр төлбөрийн дүн</t>
  </si>
  <si>
    <t>Урт хугацаат өр төлбөр</t>
  </si>
  <si>
    <t>Урт хугацаат зээл</t>
  </si>
  <si>
    <t>Бусад урт хугацаат өр төлбөр</t>
  </si>
  <si>
    <t>Урт хугацаат өр төлбөрийн дүн</t>
  </si>
  <si>
    <t>ӨР ТӨЛБӨРИЙН НИЙТ ДҮН</t>
  </si>
  <si>
    <t>ЭЗДИЙН ӨМЧ</t>
  </si>
  <si>
    <t>Өмч:           а) төрийн</t>
  </si>
  <si>
    <t xml:space="preserve">                  б) хувийн</t>
  </si>
  <si>
    <t>Халаасны хувьцаа</t>
  </si>
  <si>
    <t>Хувьцаат өр төлбөр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</si>
  <si>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</si>
  <si>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</si>
  <si>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</si>
  <si>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</si>
  <si>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</si>
  <si>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2.3.9.</t>
  </si>
  <si>
    <t>Эздийн өмчийн дүн</t>
  </si>
  <si>
    <t>Үзүүлэлт</t>
  </si>
  <si>
    <t>Тайлант хугацааны дүн</t>
  </si>
  <si>
    <t>Борлуулалтын орлого /цэвэр/</t>
  </si>
  <si>
    <t>Борлуулалтын өртөг</t>
  </si>
  <si>
    <t>Түрээсийн орлого</t>
  </si>
  <si>
    <t>Хүүгийн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</si>
  <si>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</si>
  <si>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</si>
  <si>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</si>
  <si>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</si>
  <si>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</si>
  <si>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</si>
  <si>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</si>
  <si>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</si>
  <si>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</si>
  <si>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</si>
  <si>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борлуулалтаас үүссэн олз /гарз/</t>
  </si>
  <si>
    <t>Бусад ашиг /алдагдал/</t>
  </si>
  <si>
    <t>Татвар төлөхийн өмнөх ашиг /алдагдал/</t>
  </si>
  <si>
    <t>Орлогын татварын зардал</t>
  </si>
  <si>
    <t>Татварын дараах ашиг /алдагдал/</t>
  </si>
  <si>
    <t>Зогсоосон үйл ажиллагааны татварын дараах ашиг /алдагдал/</t>
  </si>
  <si>
    <t>Тайлант үеийн цэвэр ашиг /алдагдал/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</si>
  <si>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</si>
  <si>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</si>
  <si>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</si>
  <si>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/гарз/</t>
  </si>
  <si>
    <t>Орлогын нийт дүн</t>
  </si>
  <si>
    <t>(төгрөгөөр )</t>
  </si>
  <si>
    <t>ӨМЧИЙН ӨӨРЧЛӨЛТИЙН ТАЙЛАН</t>
  </si>
  <si>
    <t>Нийт дүн</t>
  </si>
  <si>
    <t>Өмч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</si>
  <si>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</si>
  <si>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</si>
  <si>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</si>
  <si>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</si>
  <si>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</si>
  <si>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</si>
  <si>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</si>
  <si>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</si>
  <si>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</si>
  <si>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</si>
  <si>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</si>
  <si>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</si>
  <si>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</si>
  <si>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</si>
  <si>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</si>
  <si>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</si>
  <si>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</si>
  <si>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</si>
  <si>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</si>
  <si>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</si>
  <si>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</si>
  <si>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</si>
  <si>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 xml:space="preserve">        Хөрөнгө оруулалт борлуулсаны орлого</t>
  </si>
  <si>
    <t xml:space="preserve">        Бусад урт хугацаат хөрөнгө боруулсаны орлого</t>
  </si>
  <si>
    <t xml:space="preserve">        Бусдад олгосон зээл, мөнгөн урьдчилгааны буцаан төлөлт</t>
  </si>
  <si>
    <t xml:space="preserve">        Хүлээн авсан хүүний орлого</t>
  </si>
  <si>
    <t xml:space="preserve">        Хүлээн авсан ногдол ашиг</t>
  </si>
  <si>
    <t xml:space="preserve">        Үндсэн хөрөнгө олж эзэмшихэд төлсөн</t>
  </si>
  <si>
    <t xml:space="preserve">        Биет бус хөрөнгө олж эзэмшихэд төлсөн</t>
  </si>
  <si>
    <t xml:space="preserve">        Хөрөнгө оруулалт олж эзэмшихэд төлсөн</t>
  </si>
  <si>
    <t xml:space="preserve">        Бусад урт хугацаат хөрөнгө олж эзэмшихэд төлсөн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</si>
  <si>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</si>
  <si>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</si>
  <si>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</si>
  <si>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 xml:space="preserve">        Зээл авсан, өрийн үнэт цаас гаргаснаас хүлээн авсан</t>
  </si>
  <si>
    <t xml:space="preserve">        Хувьцаа болон өмчийн бусад үнэт цаас гаргаснаас хүлээн авсан</t>
  </si>
  <si>
    <t xml:space="preserve">        Төрөл бүрийн хандив</t>
  </si>
  <si>
    <t xml:space="preserve">        Валютын ханшийн тэгшитгэлийн ашиг</t>
  </si>
  <si>
    <t xml:space="preserve">        Зээл, өрийн үнэт цаасны төлбөрт төлсөн</t>
  </si>
  <si>
    <t xml:space="preserve">        Санхүүгийн түрээсийн өглөгт төлсөн</t>
  </si>
  <si>
    <t xml:space="preserve">        Хувьцаа буцаан худалдаж төлсөн</t>
  </si>
  <si>
    <t xml:space="preserve">        Төлсөн ногдол ашиг</t>
  </si>
  <si>
    <t xml:space="preserve">  Валютын ханшийн тэгшитгэлийн алдагдал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</si>
  <si>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</si>
  <si>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</si>
  <si>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эхний үлдэгдэл</t>
  </si>
  <si>
    <t xml:space="preserve">  Мөнгө, түүнтэй адилтгах хөрөнгийн эцсийн үлдэгдэл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</si>
  <si>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</si>
  <si>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</si>
  <si>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</si>
  <si>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</si>
  <si>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</si>
  <si>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</si>
  <si>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</si>
  <si>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</si>
  <si>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</si>
  <si>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</si>
  <si>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</si>
  <si>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</si>
  <si>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</si>
  <si>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</si>
  <si>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</si>
  <si>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2.1.1.</t>
  </si>
  <si>
    <t>2.1.2.</t>
  </si>
  <si>
    <t>2.1.3.</t>
  </si>
  <si>
    <t>2.1.4.</t>
  </si>
  <si>
    <t>2.1.5.</t>
  </si>
  <si>
    <t>2.1.6.</t>
  </si>
  <si>
    <t>2.1.7.</t>
  </si>
  <si>
    <t>2.2.1.</t>
  </si>
  <si>
    <t>2.2.2.</t>
  </si>
  <si>
    <t>2.2.3.</t>
  </si>
  <si>
    <t>2.2.4.</t>
  </si>
  <si>
    <t>2.2.5.</t>
  </si>
  <si>
    <t>3.1.1.</t>
  </si>
  <si>
    <t>3.1.2.</t>
  </si>
  <si>
    <t>3.1.3.</t>
  </si>
  <si>
    <t>3.1.4.</t>
  </si>
  <si>
    <t>3.2.1.</t>
  </si>
  <si>
    <t>3.2.2.</t>
  </si>
  <si>
    <t>3.2.3.</t>
  </si>
  <si>
    <t>3.2.4.</t>
  </si>
  <si>
    <t>3.2.5.</t>
  </si>
  <si>
    <t xml:space="preserve">                         Мөнгөн гүйлгээний тайлан</t>
  </si>
  <si>
    <t xml:space="preserve">            </t>
  </si>
  <si>
    <t>Өмчийн хэлбэр :</t>
  </si>
  <si>
    <t>Шуудангийн хаяг : ____________</t>
  </si>
  <si>
    <t>Нягтлан бодох бүртгэлийн бодлогын өөрчлөлтийн нөлөө, алдааны залруулга</t>
  </si>
  <si>
    <t>Залруулсан үлдэгдэл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</si>
  <si>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</si>
  <si>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</si>
  <si>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</si>
  <si>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</si>
  <si>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ҮЗҮҮЛЭЛТ</t>
  </si>
  <si>
    <t>Нийт ашиг ( алдагдал )</t>
  </si>
  <si>
    <t>Нэгж хувьцаанд ногдох ашиг ( алдагдал )</t>
  </si>
  <si>
    <t>Тайлант үеийн цэвэр ашиг</t>
  </si>
  <si>
    <t>Ногдол ашиг</t>
  </si>
  <si>
    <t>Гаргасан хувьцаат капитал</t>
  </si>
  <si>
    <t>+</t>
  </si>
  <si>
    <t>А</t>
  </si>
  <si>
    <t>Бусад богино хугацаат өр төлбөр</t>
  </si>
  <si>
    <t>"ЭДЦС " ТӨХК-ийн 2023 ОНЫ II УЛИРЛЫН САНХҮҮГИЙН ТАЙЛАН</t>
  </si>
  <si>
    <t>Б маягт</t>
  </si>
  <si>
    <t>Хаяг : Орхон аймаг Баян-Өндөр сум</t>
  </si>
  <si>
    <t xml:space="preserve">Утас :              70350951                                  Факс :                     ____________             </t>
  </si>
  <si>
    <t>Төрийн 100 хувь</t>
  </si>
  <si>
    <t>Сангийн сайдын 2017 оны 361  тоот тушаалын  хавсралт</t>
  </si>
  <si>
    <t>2023 оны 06 сарын 30</t>
  </si>
  <si>
    <t xml:space="preserve">болгон гаргасан санхүүгийн тайланд тайлант хугацааны үйл ажиллагааны үр дүн, санхүүгийн </t>
  </si>
  <si>
    <t>( Б.БАТ-ЭРДЭНЭ )</t>
  </si>
  <si>
    <t>1. Бүх ажлын гүйлгээ бодитоор гарсан бөгөөд холбогдох анхан шатны баримтыг үндэслэн</t>
  </si>
  <si>
    <t>3. Аж ахуйн нэгжийн үйл ажиллагааны эдийн засаг, санхүүгийн бүхий л үйл явцыг иж бүрэн</t>
  </si>
  <si>
    <t xml:space="preserve"> хамарсан.</t>
  </si>
  <si>
    <t>тусгасан болохыг баталж байна. Үүнд;</t>
  </si>
  <si>
    <t xml:space="preserve"> байдлыг " Нягтлан бодох бүртгэлийн тухай" хуулийн 17.1 дэхзаалтын дагуу үнэн зөв, бүрэн </t>
  </si>
  <si>
    <t>нягтлан бодох бүртгэл, санхүүгийн тайланд үнэн зөв тусгасан.</t>
  </si>
  <si>
    <t xml:space="preserve">4. Тайлант үеийн үр дүнд өмнөх оны ажлын гүйлгээнээс шилжин тусгагдаагүй мөн тайлант </t>
  </si>
  <si>
    <t>оны ажил  гүйлгээнээс орхигдсон зүйл байхгүй.</t>
  </si>
  <si>
    <t>5. Бүх хөрөнгө, авлага, өр төлбөр, орлого, зардлыг Санхүүгийн тайлагналын олон улсын</t>
  </si>
  <si>
    <t xml:space="preserve">  стандартын   дагуу үнэн зөв тусгасан.</t>
  </si>
  <si>
    <t xml:space="preserve">6. Энэ тайланд тусгагдсан бүхий л зүйл манай байгууллагын албан ёсны өмчлөлд байдаг </t>
  </si>
  <si>
    <t>бөгөөд  орхигдсон зүйл үгүй болно.</t>
  </si>
  <si>
    <t>"ЭДЦС " ТӨХК-ийн  2023 оны II улирлын санхүүгийн тайлангийн бодит байдлын тухай мэдэгдэл</t>
  </si>
  <si>
    <t>Сангийн сайдын 2017 оны 361 тоот тушаалаар батлав</t>
  </si>
  <si>
    <t>"ЭДЦС" ТӨХК</t>
  </si>
  <si>
    <t>2023 оны   06  сарын  30 өдөр</t>
  </si>
  <si>
    <t>2023  оны 06 сарын 30 өдөр</t>
  </si>
  <si>
    <t>"ЭДЦС "ТӨХК</t>
  </si>
  <si>
    <t>2023 оны  06  сарын  30 өдөр</t>
  </si>
  <si>
    <t>"ЭДЦС"ТӨХК</t>
  </si>
  <si>
    <t>2021 оны 12-р сарын 31-ээрх үлдэгдэл</t>
  </si>
  <si>
    <t>ГҮЙЦЭТГЭХ ЗАХИРАЛ____________________________Б.БАТ-ЭРДЭНЭ</t>
  </si>
  <si>
    <t>ЕРӨНХИЙ НЯГТЛАН БОДОГЧ_________________________Б.ЗУЛЦЭЦЭГ</t>
  </si>
  <si>
    <t>2023 оны 06 -р сарын 30-ний үлдэгдэл</t>
  </si>
  <si>
    <t>2.......... оны ....-р сарын .....-ээрх үлдэгдэл</t>
  </si>
  <si>
    <t>"ЭДЦС " ТӨХК</t>
  </si>
  <si>
    <t>Өмнөх оны дүн</t>
  </si>
  <si>
    <t>Банкны богино хугацаат зээл</t>
  </si>
  <si>
    <t>Хойшлогдсон татварын өр</t>
  </si>
  <si>
    <t>06 -р сарын  30</t>
  </si>
  <si>
    <t>ОРЛОГЫН ДЭЛГЭРЭНГҮЙ ТАЙЛАН</t>
  </si>
  <si>
    <t xml:space="preserve">        ГҮЙЦЭТГЭХ ЗАХИРАЛ____________________________Б.БАТ-ЭРДЭНЭ</t>
  </si>
  <si>
    <t xml:space="preserve">          ЕРӨНХИЙ НЯГТЛАН БОДОГЧ_________________________Б.ЗУЛЦЭЦЭГ</t>
  </si>
  <si>
    <t xml:space="preserve">                                              ГҮЙЦЭТГЭХ ЗАХИРАЛ____________________________Б.БАТ-ЭРДЭНЭ</t>
  </si>
  <si>
    <t xml:space="preserve">                                             ЕРӨНХИЙ НЯГТЛАН БОДОГЧ_________________________Б.ЗУЛЦЭЦЭГ</t>
  </si>
  <si>
    <r>
      <t xml:space="preserve">Гүйцэтгэх захирал </t>
    </r>
    <r>
      <rPr>
        <b/>
        <sz val="12"/>
        <rFont val="Arial"/>
        <family val="2"/>
      </rPr>
      <t>Бямбажав овогтой Бат-Эрдэнэ</t>
    </r>
    <r>
      <rPr>
        <sz val="12"/>
        <rFont val="Arial"/>
        <family val="2"/>
      </rPr>
      <t xml:space="preserve">, ерөнхий нягтлан бодогч </t>
    </r>
    <r>
      <rPr>
        <b/>
        <sz val="12"/>
        <rFont val="Arial"/>
        <family val="2"/>
      </rPr>
      <t>Бямбарагчаа</t>
    </r>
  </si>
  <si>
    <r>
      <t xml:space="preserve">овогтой </t>
    </r>
    <r>
      <rPr>
        <b/>
        <sz val="12"/>
        <rFont val="Arial"/>
        <family val="2"/>
      </rPr>
      <t>Зулцэцэ</t>
    </r>
    <r>
      <rPr>
        <sz val="12"/>
        <rFont val="Arial"/>
        <family val="2"/>
      </rPr>
      <t xml:space="preserve">г  бид манай аж ахуйн нэгжийн  2020 оны  12 сарын 31-ний өдрөөр тасалбар  </t>
    </r>
  </si>
  <si>
    <t xml:space="preserve">            ГҮЙЦЭТГЭХ ЗАХИРАЛ</t>
  </si>
  <si>
    <t xml:space="preserve">              ЕРӨНХИЙ НЯГТЛАН БОДОГЧ</t>
  </si>
  <si>
    <t xml:space="preserve">                 ГҮЙЦЭТГЭХ ЗАХИРАЛ____________________________Б.БАТ-ЭРДЭНЭ</t>
  </si>
  <si>
    <t xml:space="preserve">                      ЕРӨНХИЙ НЯГТЛАН БОДОГЧ_________________________Б.ЗУЛЦЭЦЭГ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</si>
</sst>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₮_-;\-* #,##0.00_₮_-;_-* &quot;-&quot;??_₮_-;_-@_-"/>
    <numFmt numFmtId="165" formatCode="_-* #,##0.00\ _k_r_-;\-* #,##0.00\ _k_r_-;_-* &quot;-&quot;??\ _k_r_-;_-@_-"/>
    <numFmt numFmtId="166" formatCode="#,##0.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3" fontId="7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7" fillId="0" borderId="6" xfId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3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" fillId="0" borderId="4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1" fillId="0" borderId="5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43" fontId="7" fillId="3" borderId="4" xfId="1" applyFont="1" applyFill="1" applyBorder="1" applyAlignment="1">
      <alignment horizontal="center" vertical="center"/>
    </xf>
    <xf numFmtId="43" fontId="1" fillId="3" borderId="1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0" fillId="3" borderId="8" xfId="0" applyNumberFormat="1" applyFont="1" applyFill="1" applyBorder="1" applyAlignment="1" applyProtection="1">
      <alignment horizontal="center" vertical="center" wrapText="1"/>
    </xf>
    <xf numFmtId="0" fontId="10" fillId="3" borderId="9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3" fontId="0" fillId="0" borderId="0" xfId="1" applyFont="1"/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3" fontId="8" fillId="0" borderId="1" xfId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3" fontId="10" fillId="0" borderId="1" xfId="1" applyFont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1" fontId="10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43" fontId="8" fillId="4" borderId="1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 wrapText="1"/>
    </xf>
    <xf numFmtId="43" fontId="13" fillId="0" borderId="0" xfId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3" fontId="14" fillId="0" borderId="0" xfId="1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3" fontId="14" fillId="0" borderId="1" xfId="1" applyFont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3" fontId="13" fillId="3" borderId="1" xfId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3" fontId="18" fillId="0" borderId="1" xfId="1" applyFont="1" applyBorder="1" applyAlignment="1">
      <alignment horizontal="center" vertical="center" wrapText="1"/>
    </xf>
    <xf numFmtId="43" fontId="18" fillId="3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3" fontId="14" fillId="3" borderId="0" xfId="1" applyFont="1" applyFill="1" applyAlignment="1">
      <alignment horizontal="center" vertical="center" wrapText="1"/>
    </xf>
    <xf numFmtId="43" fontId="18" fillId="0" borderId="0" xfId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43" fontId="18" fillId="0" borderId="1" xfId="1" applyFont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3" fontId="18" fillId="0" borderId="0" xfId="1" applyFont="1" applyBorder="1" applyAlignment="1">
      <alignment horizontal="center" vertical="center"/>
    </xf>
    <xf numFmtId="43" fontId="18" fillId="3" borderId="0" xfId="1" applyFont="1" applyFill="1" applyBorder="1" applyAlignment="1">
      <alignment horizontal="center" vertical="center"/>
    </xf>
    <xf numFmtId="43" fontId="13" fillId="3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3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ultsetseg\2014-2\Balans\2014-III%20uliral-Erdenet%20Carp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"/>
      <sheetName val="Medegdel"/>
      <sheetName val="Uldegdliin tentsel"/>
      <sheetName val="Orlogo, ur dun"/>
      <sheetName val="Omchiin oorchlolt"/>
      <sheetName val="Mongon guilgee"/>
    </sheetNames>
    <sheetDataSet>
      <sheetData sheetId="0"/>
      <sheetData sheetId="1"/>
      <sheetData sheetId="2">
        <row r="60">
          <cell r="C60">
            <v>5073409473.7399998</v>
          </cell>
          <cell r="D60">
            <v>5073409473.7399998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workbookViewId="0">
      <selection activeCell="Q1" sqref="Q1:U2"/>
    </sheetView>
  </sheetViews>
  <sheetFormatPr defaultColWidth="3.7109375" defaultRowHeight="20.100000000000001" customHeight="1" x14ac:dyDescent="0.2"/>
  <cols>
    <col min="1" max="16" width="3.7109375" style="1" customWidth="1"/>
    <col min="17" max="17" width="7.7109375" style="1" customWidth="1"/>
    <col min="18" max="18" width="3.7109375" style="1" customWidth="1"/>
    <col min="19" max="19" width="2.28515625" style="1" customWidth="1"/>
    <col min="20" max="20" width="2" style="1" customWidth="1"/>
    <col min="21" max="21" width="5.42578125" style="1" customWidth="1"/>
    <col min="22" max="22" width="2.140625" style="1" customWidth="1"/>
    <col min="23" max="16384" width="3.7109375" style="1"/>
  </cols>
  <sheetData>
    <row r="1" spans="1:22" ht="20.100000000000001" customHeight="1" x14ac:dyDescent="0.2">
      <c r="Q1" s="141" t="s">
        <v>254</v>
      </c>
      <c r="R1" s="141"/>
      <c r="S1" s="141"/>
      <c r="T1" s="141"/>
      <c r="U1" s="141"/>
      <c r="V1" s="7"/>
    </row>
    <row r="2" spans="1:22" ht="20.100000000000001" customHeight="1" x14ac:dyDescent="0.2">
      <c r="Q2" s="141"/>
      <c r="R2" s="141"/>
      <c r="S2" s="141"/>
      <c r="T2" s="141"/>
      <c r="U2" s="141"/>
      <c r="V2" s="7"/>
    </row>
    <row r="3" spans="1:22" ht="20.100000000000001" customHeight="1" x14ac:dyDescent="0.2">
      <c r="A3" s="142" t="s">
        <v>51</v>
      </c>
      <c r="B3" s="143"/>
      <c r="C3" s="143"/>
      <c r="D3" s="143"/>
      <c r="E3" s="143"/>
      <c r="F3" s="2">
        <v>2</v>
      </c>
      <c r="G3" s="2">
        <v>6</v>
      </c>
      <c r="H3" s="2">
        <v>8</v>
      </c>
      <c r="I3" s="2">
        <v>8</v>
      </c>
      <c r="J3" s="2">
        <v>5</v>
      </c>
      <c r="K3" s="2">
        <v>5</v>
      </c>
      <c r="L3" s="2">
        <v>7</v>
      </c>
    </row>
    <row r="4" spans="1:22" s="46" customFormat="1" ht="27" customHeight="1" x14ac:dyDescent="0.2">
      <c r="A4" s="45" t="s">
        <v>251</v>
      </c>
      <c r="B4" s="45"/>
      <c r="C4" s="45"/>
      <c r="D4" s="45"/>
      <c r="E4" s="45"/>
    </row>
    <row r="5" spans="1:22" s="46" customFormat="1" ht="12" customHeight="1" x14ac:dyDescent="0.2">
      <c r="A5" s="45"/>
      <c r="B5" s="45"/>
      <c r="C5" s="45"/>
      <c r="D5" s="45"/>
      <c r="E5" s="45"/>
    </row>
    <row r="6" spans="1:22" s="46" customFormat="1" ht="12" customHeight="1" x14ac:dyDescent="0.2">
      <c r="A6" s="45" t="s">
        <v>233</v>
      </c>
      <c r="B6" s="45"/>
      <c r="C6" s="45"/>
      <c r="D6" s="45"/>
      <c r="E6" s="45"/>
    </row>
    <row r="7" spans="1:22" s="46" customFormat="1" ht="12" customHeight="1" x14ac:dyDescent="0.2">
      <c r="A7" s="45"/>
      <c r="B7" s="45"/>
      <c r="C7" s="45"/>
      <c r="D7" s="45"/>
      <c r="E7" s="45"/>
    </row>
    <row r="8" spans="1:22" s="46" customFormat="1" ht="12" customHeight="1" x14ac:dyDescent="0.2">
      <c r="A8" s="45" t="s">
        <v>252</v>
      </c>
      <c r="B8" s="45"/>
      <c r="C8" s="45"/>
      <c r="D8" s="45"/>
      <c r="E8" s="45"/>
    </row>
    <row r="9" spans="1:22" s="46" customFormat="1" ht="12" customHeight="1" x14ac:dyDescent="0.2">
      <c r="A9" s="45" t="s">
        <v>231</v>
      </c>
      <c r="B9" s="45"/>
      <c r="C9" s="45"/>
      <c r="D9" s="45"/>
      <c r="E9" s="45"/>
    </row>
    <row r="10" spans="1:22" s="46" customFormat="1" ht="12" customHeight="1" x14ac:dyDescent="0.2">
      <c r="A10" s="140" t="s">
        <v>232</v>
      </c>
      <c r="B10" s="140"/>
      <c r="C10" s="140"/>
      <c r="D10" s="140"/>
      <c r="E10" s="140"/>
      <c r="G10" s="63" t="s">
        <v>253</v>
      </c>
    </row>
    <row r="11" spans="1:22" s="46" customFormat="1" ht="12" customHeight="1" x14ac:dyDescent="0.2">
      <c r="A11" s="45"/>
      <c r="B11" s="45"/>
      <c r="C11" s="45"/>
      <c r="D11" s="45"/>
      <c r="E11" s="45"/>
    </row>
    <row r="12" spans="1:22" s="46" customFormat="1" ht="12" customHeight="1" x14ac:dyDescent="0.2">
      <c r="A12" s="45"/>
      <c r="B12" s="45"/>
      <c r="C12" s="45"/>
      <c r="D12" s="45"/>
      <c r="E12" s="45"/>
    </row>
    <row r="13" spans="1:22" ht="20.100000000000001" customHeight="1" x14ac:dyDescent="0.2">
      <c r="B13" s="144" t="s">
        <v>250</v>
      </c>
      <c r="C13" s="144"/>
      <c r="D13" s="144"/>
      <c r="E13" s="144"/>
      <c r="F13" s="144"/>
      <c r="G13" s="144"/>
      <c r="H13" s="144"/>
    </row>
    <row r="14" spans="1:22" ht="20.100000000000001" customHeight="1" x14ac:dyDescent="0.2">
      <c r="B14" s="144"/>
      <c r="C14" s="144"/>
      <c r="D14" s="144"/>
      <c r="E14" s="144"/>
      <c r="F14" s="144"/>
      <c r="G14" s="144"/>
      <c r="H14" s="144"/>
    </row>
    <row r="15" spans="1:22" ht="20.100000000000001" customHeight="1" x14ac:dyDescent="0.2">
      <c r="B15" s="144"/>
      <c r="C15" s="144"/>
      <c r="D15" s="144"/>
      <c r="E15" s="144"/>
      <c r="F15" s="144"/>
      <c r="G15" s="144"/>
      <c r="H15" s="144"/>
    </row>
    <row r="19" spans="1:22" ht="20.100000000000001" customHeight="1" x14ac:dyDescent="0.2">
      <c r="E19" s="145" t="s">
        <v>249</v>
      </c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22" ht="20.100000000000001" customHeight="1" x14ac:dyDescent="0.2"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22" ht="20.100000000000001" customHeight="1" x14ac:dyDescent="0.2"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9" spans="1:22" ht="20.100000000000001" customHeight="1" x14ac:dyDescent="0.2">
      <c r="A29" s="139" t="s">
        <v>52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9" t="s">
        <v>53</v>
      </c>
      <c r="L29" s="138"/>
      <c r="M29" s="138"/>
      <c r="N29" s="138"/>
      <c r="O29" s="139" t="s">
        <v>54</v>
      </c>
      <c r="P29" s="138"/>
      <c r="Q29" s="138"/>
      <c r="R29" s="138"/>
      <c r="S29" s="138"/>
      <c r="T29" s="138"/>
      <c r="U29" s="138"/>
      <c r="V29" s="138"/>
    </row>
    <row r="30" spans="1:22" ht="27.75" customHeight="1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</row>
    <row r="31" spans="1:22" ht="27.75" customHeight="1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ht="27.75" customHeight="1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1:22" ht="27.75" customHeight="1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</row>
  </sheetData>
  <mergeCells count="20">
    <mergeCell ref="A10:E10"/>
    <mergeCell ref="Q1:U2"/>
    <mergeCell ref="A3:E3"/>
    <mergeCell ref="B13:H15"/>
    <mergeCell ref="E19:Q21"/>
    <mergeCell ref="A33:J33"/>
    <mergeCell ref="K33:N33"/>
    <mergeCell ref="O33:V33"/>
    <mergeCell ref="A29:J29"/>
    <mergeCell ref="K29:N29"/>
    <mergeCell ref="O29:V29"/>
    <mergeCell ref="A30:J30"/>
    <mergeCell ref="K30:N30"/>
    <mergeCell ref="O30:V30"/>
    <mergeCell ref="A31:J31"/>
    <mergeCell ref="O32:V32"/>
    <mergeCell ref="K31:N31"/>
    <mergeCell ref="O31:V31"/>
    <mergeCell ref="A32:J32"/>
    <mergeCell ref="K32:N32"/>
  </mergeCells>
  <phoneticPr fontId="2" type="noConversion"/>
  <pageMargins left="1.1100000000000001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8"/>
  <sheetViews>
    <sheetView showGridLines="0" topLeftCell="A19" workbookViewId="0">
      <selection activeCell="I40" sqref="I40"/>
    </sheetView>
  </sheetViews>
  <sheetFormatPr defaultRowHeight="20.100000000000001" customHeight="1" x14ac:dyDescent="0.2"/>
  <cols>
    <col min="1" max="1" width="9.42578125" style="84" customWidth="1"/>
    <col min="2" max="2" width="6.140625" style="84" customWidth="1"/>
    <col min="3" max="6" width="9.140625" style="84"/>
    <col min="7" max="7" width="11" style="84" customWidth="1"/>
    <col min="8" max="8" width="35.140625" style="84" customWidth="1"/>
    <col min="9" max="16384" width="9.140625" style="84"/>
  </cols>
  <sheetData>
    <row r="4" spans="1:8" ht="20.100000000000001" customHeight="1" x14ac:dyDescent="0.2">
      <c r="A4" s="85"/>
      <c r="F4" s="148" t="s">
        <v>254</v>
      </c>
      <c r="G4" s="148"/>
      <c r="H4" s="148"/>
    </row>
    <row r="5" spans="1:8" ht="20.100000000000001" customHeight="1" x14ac:dyDescent="0.2">
      <c r="A5" s="85"/>
      <c r="F5" s="148"/>
      <c r="G5" s="148"/>
      <c r="H5" s="148"/>
    </row>
    <row r="6" spans="1:8" ht="20.100000000000001" customHeight="1" x14ac:dyDescent="0.2">
      <c r="A6" s="85"/>
    </row>
    <row r="7" spans="1:8" ht="20.100000000000001" customHeight="1" x14ac:dyDescent="0.2">
      <c r="B7" s="149" t="s">
        <v>270</v>
      </c>
      <c r="C7" s="149"/>
      <c r="D7" s="149"/>
      <c r="E7" s="149"/>
      <c r="F7" s="149"/>
      <c r="G7" s="149"/>
      <c r="H7" s="149"/>
    </row>
    <row r="8" spans="1:8" ht="20.100000000000001" customHeight="1" x14ac:dyDescent="0.2">
      <c r="A8" s="86"/>
      <c r="B8" s="149"/>
      <c r="C8" s="149"/>
      <c r="D8" s="149"/>
      <c r="E8" s="149"/>
      <c r="F8" s="149"/>
      <c r="G8" s="149"/>
      <c r="H8" s="149"/>
    </row>
    <row r="9" spans="1:8" ht="20.100000000000001" customHeight="1" x14ac:dyDescent="0.2">
      <c r="A9" s="85"/>
      <c r="B9" s="86"/>
      <c r="C9" s="86"/>
      <c r="D9" s="86"/>
      <c r="E9" s="86"/>
      <c r="F9" s="86"/>
      <c r="G9" s="86"/>
    </row>
    <row r="10" spans="1:8" ht="20.100000000000001" customHeight="1" x14ac:dyDescent="0.2">
      <c r="A10" s="85"/>
    </row>
    <row r="11" spans="1:8" ht="20.100000000000001" customHeight="1" x14ac:dyDescent="0.2">
      <c r="A11" s="146" t="s">
        <v>255</v>
      </c>
      <c r="B11" s="146"/>
      <c r="C11" s="146"/>
      <c r="D11" s="146"/>
      <c r="E11" s="146"/>
      <c r="F11" s="146"/>
      <c r="G11" s="146"/>
      <c r="H11" s="146"/>
    </row>
    <row r="12" spans="1:8" ht="20.100000000000001" customHeight="1" x14ac:dyDescent="0.2">
      <c r="A12" s="85"/>
    </row>
    <row r="13" spans="1:8" ht="20.100000000000001" customHeight="1" x14ac:dyDescent="0.2">
      <c r="A13" s="85"/>
    </row>
    <row r="14" spans="1:8" ht="30" customHeight="1" x14ac:dyDescent="0.2">
      <c r="A14" s="147" t="s">
        <v>293</v>
      </c>
      <c r="B14" s="147"/>
      <c r="C14" s="147"/>
      <c r="D14" s="147"/>
      <c r="E14" s="147"/>
      <c r="F14" s="147"/>
      <c r="G14" s="147"/>
      <c r="H14" s="147"/>
    </row>
    <row r="15" spans="1:8" ht="30" customHeight="1" x14ac:dyDescent="0.2">
      <c r="A15" s="147" t="s">
        <v>294</v>
      </c>
      <c r="B15" s="147"/>
      <c r="C15" s="147"/>
      <c r="D15" s="147"/>
      <c r="E15" s="147"/>
      <c r="F15" s="147"/>
      <c r="G15" s="147"/>
      <c r="H15" s="147"/>
    </row>
    <row r="16" spans="1:8" ht="30" customHeight="1" x14ac:dyDescent="0.2">
      <c r="A16" s="150" t="s">
        <v>256</v>
      </c>
      <c r="B16" s="150"/>
      <c r="C16" s="150"/>
      <c r="D16" s="150"/>
      <c r="E16" s="150"/>
      <c r="F16" s="150"/>
      <c r="G16" s="150"/>
      <c r="H16" s="150"/>
    </row>
    <row r="17" spans="1:8" ht="30" customHeight="1" x14ac:dyDescent="0.2">
      <c r="A17" s="147" t="s">
        <v>262</v>
      </c>
      <c r="B17" s="147"/>
      <c r="C17" s="147"/>
      <c r="D17" s="147"/>
      <c r="E17" s="147"/>
      <c r="F17" s="147"/>
      <c r="G17" s="147"/>
      <c r="H17" s="147"/>
    </row>
    <row r="18" spans="1:8" ht="30" customHeight="1" x14ac:dyDescent="0.2">
      <c r="A18" s="147" t="s">
        <v>261</v>
      </c>
      <c r="B18" s="147"/>
      <c r="C18" s="147"/>
      <c r="D18" s="147"/>
      <c r="E18" s="147"/>
      <c r="F18" s="147"/>
      <c r="G18" s="147"/>
      <c r="H18" s="147"/>
    </row>
    <row r="19" spans="1:8" ht="30" customHeight="1" x14ac:dyDescent="0.2">
      <c r="A19" s="147" t="s">
        <v>258</v>
      </c>
      <c r="B19" s="147"/>
      <c r="C19" s="147"/>
      <c r="D19" s="147"/>
      <c r="E19" s="147"/>
      <c r="F19" s="147"/>
      <c r="G19" s="147"/>
      <c r="H19" s="147"/>
    </row>
    <row r="20" spans="1:8" ht="30" customHeight="1" x14ac:dyDescent="0.2">
      <c r="A20" s="147" t="s">
        <v>263</v>
      </c>
      <c r="B20" s="147"/>
      <c r="C20" s="147"/>
      <c r="D20" s="147"/>
      <c r="E20" s="147"/>
      <c r="F20" s="147"/>
      <c r="G20" s="147"/>
      <c r="H20" s="147"/>
    </row>
    <row r="21" spans="1:8" ht="30" customHeight="1" x14ac:dyDescent="0.2">
      <c r="A21" s="147" t="s">
        <v>49</v>
      </c>
      <c r="B21" s="147"/>
      <c r="C21" s="147"/>
      <c r="D21" s="147"/>
      <c r="E21" s="147"/>
      <c r="F21" s="147"/>
      <c r="G21" s="147"/>
      <c r="H21" s="147"/>
    </row>
    <row r="22" spans="1:8" ht="30" customHeight="1" x14ac:dyDescent="0.2">
      <c r="A22" s="147" t="s">
        <v>259</v>
      </c>
      <c r="B22" s="147"/>
      <c r="C22" s="147"/>
      <c r="D22" s="147"/>
      <c r="E22" s="147"/>
      <c r="F22" s="147"/>
      <c r="G22" s="147"/>
      <c r="H22" s="147"/>
    </row>
    <row r="23" spans="1:8" ht="30" customHeight="1" x14ac:dyDescent="0.2">
      <c r="A23" s="147" t="s">
        <v>260</v>
      </c>
      <c r="B23" s="147"/>
      <c r="C23" s="147"/>
      <c r="D23" s="147"/>
      <c r="E23" s="147"/>
      <c r="F23" s="147"/>
      <c r="G23" s="147"/>
      <c r="H23" s="147"/>
    </row>
    <row r="24" spans="1:8" ht="30" customHeight="1" x14ac:dyDescent="0.2">
      <c r="A24" s="147" t="s">
        <v>264</v>
      </c>
      <c r="B24" s="147"/>
      <c r="C24" s="147"/>
      <c r="D24" s="147"/>
      <c r="E24" s="147"/>
      <c r="F24" s="147"/>
      <c r="G24" s="147"/>
      <c r="H24" s="147"/>
    </row>
    <row r="25" spans="1:8" ht="30" customHeight="1" x14ac:dyDescent="0.2">
      <c r="A25" s="147" t="s">
        <v>265</v>
      </c>
      <c r="B25" s="147"/>
      <c r="C25" s="147"/>
      <c r="D25" s="147"/>
      <c r="E25" s="147"/>
      <c r="F25" s="147"/>
      <c r="G25" s="147"/>
      <c r="H25" s="147"/>
    </row>
    <row r="26" spans="1:8" ht="30" customHeight="1" x14ac:dyDescent="0.2">
      <c r="A26" s="147" t="s">
        <v>266</v>
      </c>
      <c r="B26" s="147"/>
      <c r="C26" s="147"/>
      <c r="D26" s="147"/>
      <c r="E26" s="147"/>
      <c r="F26" s="147"/>
      <c r="G26" s="147"/>
      <c r="H26" s="147"/>
    </row>
    <row r="27" spans="1:8" ht="30" customHeight="1" x14ac:dyDescent="0.2">
      <c r="A27" s="147" t="s">
        <v>267</v>
      </c>
      <c r="B27" s="147"/>
      <c r="C27" s="147"/>
      <c r="D27" s="147"/>
      <c r="E27" s="147"/>
      <c r="F27" s="147"/>
      <c r="G27" s="147"/>
      <c r="H27" s="147"/>
    </row>
    <row r="28" spans="1:8" ht="30" customHeight="1" x14ac:dyDescent="0.2">
      <c r="A28" s="147" t="s">
        <v>268</v>
      </c>
      <c r="B28" s="147"/>
      <c r="C28" s="147"/>
      <c r="D28" s="147"/>
      <c r="E28" s="147"/>
      <c r="F28" s="147"/>
      <c r="G28" s="147"/>
      <c r="H28" s="147"/>
    </row>
    <row r="29" spans="1:8" ht="30" customHeight="1" x14ac:dyDescent="0.2">
      <c r="A29" s="147" t="s">
        <v>269</v>
      </c>
      <c r="B29" s="147"/>
      <c r="C29" s="147"/>
      <c r="D29" s="147"/>
      <c r="E29" s="147"/>
      <c r="F29" s="147"/>
      <c r="G29" s="147"/>
      <c r="H29" s="147"/>
    </row>
    <row r="30" spans="1:8" ht="30" customHeight="1" x14ac:dyDescent="0.2">
      <c r="A30" s="85"/>
      <c r="B30" s="85"/>
      <c r="C30" s="85"/>
      <c r="D30" s="85"/>
      <c r="E30" s="85"/>
      <c r="F30" s="85"/>
      <c r="G30" s="85"/>
      <c r="H30" s="85"/>
    </row>
    <row r="31" spans="1:8" ht="26.25" customHeight="1" x14ac:dyDescent="0.2">
      <c r="A31" s="85"/>
    </row>
    <row r="32" spans="1:8" ht="21" customHeight="1" x14ac:dyDescent="0.2">
      <c r="A32" s="147" t="s">
        <v>295</v>
      </c>
      <c r="B32" s="147"/>
      <c r="C32" s="147"/>
      <c r="D32" s="147"/>
      <c r="G32" s="146" t="s">
        <v>257</v>
      </c>
      <c r="H32" s="146"/>
    </row>
    <row r="33" spans="1:8" ht="12" customHeight="1" x14ac:dyDescent="0.2">
      <c r="A33" s="85"/>
      <c r="B33" s="85"/>
      <c r="C33" s="85"/>
      <c r="D33" s="85"/>
      <c r="E33" s="87"/>
      <c r="F33" s="87"/>
    </row>
    <row r="34" spans="1:8" ht="12.75" customHeight="1" x14ac:dyDescent="0.2">
      <c r="A34" s="146" t="s">
        <v>296</v>
      </c>
      <c r="B34" s="146"/>
      <c r="C34" s="146"/>
      <c r="D34" s="146"/>
      <c r="E34" s="146"/>
      <c r="F34" s="88"/>
      <c r="G34" s="146" t="s">
        <v>50</v>
      </c>
      <c r="H34" s="146"/>
    </row>
    <row r="35" spans="1:8" ht="20.100000000000001" customHeight="1" x14ac:dyDescent="0.2">
      <c r="A35" s="85"/>
    </row>
    <row r="36" spans="1:8" ht="20.100000000000001" customHeight="1" x14ac:dyDescent="0.2">
      <c r="A36" s="85"/>
    </row>
    <row r="37" spans="1:8" ht="20.100000000000001" customHeight="1" x14ac:dyDescent="0.2">
      <c r="A37" s="85"/>
    </row>
    <row r="38" spans="1:8" ht="20.100000000000001" customHeight="1" x14ac:dyDescent="0.2">
      <c r="A38" s="85"/>
    </row>
  </sheetData>
  <mergeCells count="23">
    <mergeCell ref="A32:D32"/>
    <mergeCell ref="A34:E34"/>
    <mergeCell ref="A21:H21"/>
    <mergeCell ref="A15:H15"/>
    <mergeCell ref="A16:H16"/>
    <mergeCell ref="G34:H34"/>
    <mergeCell ref="A27:H27"/>
    <mergeCell ref="A28:H28"/>
    <mergeCell ref="A29:H29"/>
    <mergeCell ref="G32:H32"/>
    <mergeCell ref="A24:H24"/>
    <mergeCell ref="A25:H25"/>
    <mergeCell ref="A26:H26"/>
    <mergeCell ref="A23:H23"/>
    <mergeCell ref="A11:H11"/>
    <mergeCell ref="A14:H14"/>
    <mergeCell ref="F4:H5"/>
    <mergeCell ref="B7:H8"/>
    <mergeCell ref="A22:H22"/>
    <mergeCell ref="A17:H17"/>
    <mergeCell ref="A18:H18"/>
    <mergeCell ref="A19:H19"/>
    <mergeCell ref="A20:H20"/>
  </mergeCells>
  <phoneticPr fontId="2" type="noConversion"/>
  <printOptions horizontalCentered="1"/>
  <pageMargins left="0" right="0" top="0" bottom="0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5"/>
  <sheetViews>
    <sheetView showGridLines="0" workbookViewId="0">
      <selection activeCell="D8" sqref="D8"/>
    </sheetView>
  </sheetViews>
  <sheetFormatPr defaultRowHeight="15" customHeight="1" x14ac:dyDescent="0.2"/>
  <cols>
    <col min="1" max="1" width="7.140625" style="64" customWidth="1"/>
    <col min="2" max="2" width="46.85546875" style="64" customWidth="1"/>
    <col min="3" max="3" width="20.140625" style="65" customWidth="1"/>
    <col min="4" max="4" width="20.5703125" style="129" customWidth="1"/>
    <col min="5" max="5" width="18.42578125" style="97" hidden="1" customWidth="1"/>
    <col min="6" max="6" width="18.42578125" style="65" hidden="1" customWidth="1"/>
    <col min="7" max="8" width="0" style="65" hidden="1" customWidth="1"/>
    <col min="9" max="9" width="1.140625" style="65" customWidth="1"/>
    <col min="10" max="10" width="19" style="131" bestFit="1" customWidth="1"/>
    <col min="11" max="11" width="17.42578125" style="65" bestFit="1" customWidth="1"/>
    <col min="12" max="16384" width="9.140625" style="65"/>
  </cols>
  <sheetData>
    <row r="3" spans="1:10" s="90" customFormat="1" ht="15" customHeight="1" x14ac:dyDescent="0.2">
      <c r="A3" s="89"/>
      <c r="B3" s="89"/>
      <c r="D3" s="151" t="s">
        <v>271</v>
      </c>
      <c r="E3" s="91"/>
      <c r="J3" s="130"/>
    </row>
    <row r="4" spans="1:10" s="90" customFormat="1" ht="19.5" customHeight="1" x14ac:dyDescent="0.2">
      <c r="A4" s="89"/>
      <c r="D4" s="151"/>
      <c r="E4" s="91"/>
      <c r="J4" s="130"/>
    </row>
    <row r="5" spans="1:10" s="90" customFormat="1" ht="15" customHeight="1" x14ac:dyDescent="0.2">
      <c r="A5" s="154" t="s">
        <v>68</v>
      </c>
      <c r="B5" s="154"/>
      <c r="C5" s="154"/>
      <c r="D5" s="154"/>
      <c r="E5" s="91"/>
      <c r="J5" s="130"/>
    </row>
    <row r="6" spans="1:10" s="90" customFormat="1" ht="21" customHeight="1" x14ac:dyDescent="0.2">
      <c r="A6" s="92"/>
      <c r="B6" s="92"/>
      <c r="C6" s="92"/>
      <c r="D6" s="92"/>
      <c r="E6" s="91"/>
      <c r="J6" s="130"/>
    </row>
    <row r="7" spans="1:10" s="90" customFormat="1" ht="15" customHeight="1" x14ac:dyDescent="0.2">
      <c r="A7" s="89"/>
      <c r="B7" s="93" t="s">
        <v>272</v>
      </c>
      <c r="C7" s="155" t="s">
        <v>273</v>
      </c>
      <c r="D7" s="155"/>
      <c r="E7" s="91"/>
      <c r="J7" s="130"/>
    </row>
    <row r="8" spans="1:10" s="90" customFormat="1" ht="15" customHeight="1" x14ac:dyDescent="0.2">
      <c r="B8" s="94" t="s">
        <v>55</v>
      </c>
      <c r="D8" s="95"/>
      <c r="E8" s="91"/>
      <c r="J8" s="130"/>
    </row>
    <row r="9" spans="1:10" ht="19.5" customHeight="1" x14ac:dyDescent="0.2">
      <c r="D9" s="96" t="s">
        <v>56</v>
      </c>
    </row>
    <row r="10" spans="1:10" ht="15" customHeight="1" x14ac:dyDescent="0.2">
      <c r="A10" s="153" t="s">
        <v>58</v>
      </c>
      <c r="B10" s="153" t="s">
        <v>59</v>
      </c>
      <c r="C10" s="153" t="s">
        <v>57</v>
      </c>
      <c r="D10" s="153"/>
    </row>
    <row r="11" spans="1:10" ht="15" customHeight="1" x14ac:dyDescent="0.2">
      <c r="A11" s="153"/>
      <c r="B11" s="153"/>
      <c r="C11" s="98" t="s">
        <v>60</v>
      </c>
      <c r="D11" s="99" t="s">
        <v>287</v>
      </c>
    </row>
    <row r="12" spans="1:10" s="83" customFormat="1" ht="15" customHeight="1" x14ac:dyDescent="0.2">
      <c r="A12" s="98" t="s">
        <v>247</v>
      </c>
      <c r="B12" s="98" t="s">
        <v>247</v>
      </c>
      <c r="C12" s="98">
        <v>1</v>
      </c>
      <c r="D12" s="99">
        <v>2</v>
      </c>
      <c r="E12" s="100"/>
      <c r="J12" s="132"/>
    </row>
    <row r="13" spans="1:10" s="83" customFormat="1" ht="15" customHeight="1" x14ac:dyDescent="0.2">
      <c r="A13" s="101">
        <v>1</v>
      </c>
      <c r="B13" s="101" t="s">
        <v>61</v>
      </c>
      <c r="C13" s="102"/>
      <c r="D13" s="103"/>
      <c r="E13" s="100"/>
      <c r="J13" s="132"/>
    </row>
    <row r="14" spans="1:10" s="83" customFormat="1" ht="15" customHeight="1" x14ac:dyDescent="0.2">
      <c r="A14" s="101">
        <v>1.1000000000000001</v>
      </c>
      <c r="B14" s="98" t="s">
        <v>62</v>
      </c>
      <c r="C14" s="102"/>
      <c r="D14" s="103"/>
      <c r="E14" s="100"/>
      <c r="J14" s="132"/>
    </row>
    <row r="15" spans="1:10" ht="15" customHeight="1" x14ac:dyDescent="0.2">
      <c r="A15" s="104" t="s">
        <v>0</v>
      </c>
      <c r="B15" s="104" t="s">
        <v>63</v>
      </c>
      <c r="C15" s="105">
        <v>75553004.769999996</v>
      </c>
      <c r="D15" s="105">
        <f>7964028.91-400</f>
        <v>7963628.9100000001</v>
      </c>
      <c r="E15" s="97">
        <v>246097107.88999999</v>
      </c>
      <c r="F15" s="106">
        <f>+D15-E15</f>
        <v>-238133478.97999999</v>
      </c>
    </row>
    <row r="16" spans="1:10" ht="15" customHeight="1" x14ac:dyDescent="0.2">
      <c r="A16" s="104" t="s">
        <v>1</v>
      </c>
      <c r="B16" s="104" t="s">
        <v>64</v>
      </c>
      <c r="C16" s="105">
        <v>3409265747.3699999</v>
      </c>
      <c r="D16" s="105">
        <f>2216498396.57</f>
        <v>2216498396.5700002</v>
      </c>
      <c r="E16" s="97">
        <f>292791101.64+8746497.09-0.4</f>
        <v>301537598.32999998</v>
      </c>
      <c r="F16" s="106">
        <f t="shared" ref="F16:F71" si="0">+D16-E16</f>
        <v>1914960798.2400002</v>
      </c>
    </row>
    <row r="17" spans="1:10" ht="15" customHeight="1" x14ac:dyDescent="0.2">
      <c r="A17" s="104" t="s">
        <v>2</v>
      </c>
      <c r="B17" s="104" t="s">
        <v>67</v>
      </c>
      <c r="C17" s="105">
        <v>190735139.18000001</v>
      </c>
      <c r="D17" s="105">
        <v>202415187.02000001</v>
      </c>
      <c r="E17" s="97">
        <v>8754497.5199999996</v>
      </c>
      <c r="F17" s="106">
        <f t="shared" si="0"/>
        <v>193660689.5</v>
      </c>
    </row>
    <row r="18" spans="1:10" ht="15" customHeight="1" x14ac:dyDescent="0.2">
      <c r="A18" s="104" t="s">
        <v>3</v>
      </c>
      <c r="B18" s="104" t="s">
        <v>65</v>
      </c>
      <c r="C18" s="105"/>
      <c r="D18" s="105"/>
      <c r="E18" s="97">
        <f>42710256.63-8746497.09</f>
        <v>33963759.540000007</v>
      </c>
      <c r="F18" s="106">
        <f t="shared" si="0"/>
        <v>-33963759.540000007</v>
      </c>
    </row>
    <row r="19" spans="1:10" ht="15" customHeight="1" x14ac:dyDescent="0.2">
      <c r="A19" s="104" t="s">
        <v>4</v>
      </c>
      <c r="B19" s="104" t="s">
        <v>69</v>
      </c>
      <c r="C19" s="105"/>
      <c r="D19" s="105"/>
      <c r="F19" s="106">
        <f t="shared" si="0"/>
        <v>0</v>
      </c>
    </row>
    <row r="20" spans="1:10" ht="15" customHeight="1" x14ac:dyDescent="0.2">
      <c r="A20" s="104" t="s">
        <v>5</v>
      </c>
      <c r="B20" s="104" t="s">
        <v>66</v>
      </c>
      <c r="C20" s="105">
        <v>3360728133.8099999</v>
      </c>
      <c r="D20" s="105">
        <f>5697214765.89+400</f>
        <v>5697215165.8900003</v>
      </c>
      <c r="E20" s="97">
        <v>1398003992.9000001</v>
      </c>
      <c r="F20" s="106">
        <f t="shared" si="0"/>
        <v>4299211172.9899998</v>
      </c>
    </row>
    <row r="21" spans="1:10" ht="15" customHeight="1" x14ac:dyDescent="0.2">
      <c r="A21" s="104" t="s">
        <v>6</v>
      </c>
      <c r="B21" s="104" t="s">
        <v>70</v>
      </c>
      <c r="C21" s="105">
        <v>1702649033.98</v>
      </c>
      <c r="D21" s="105">
        <v>1445319223.3900001</v>
      </c>
      <c r="E21" s="97">
        <v>3011400000</v>
      </c>
      <c r="F21" s="106">
        <f t="shared" si="0"/>
        <v>-1566080776.6099999</v>
      </c>
    </row>
    <row r="22" spans="1:10" ht="15" customHeight="1" x14ac:dyDescent="0.2">
      <c r="A22" s="104" t="s">
        <v>7</v>
      </c>
      <c r="B22" s="104" t="s">
        <v>71</v>
      </c>
      <c r="C22" s="107"/>
      <c r="D22" s="105"/>
      <c r="F22" s="106">
        <f t="shared" si="0"/>
        <v>0</v>
      </c>
    </row>
    <row r="23" spans="1:10" ht="15" customHeight="1" x14ac:dyDescent="0.2">
      <c r="A23" s="104" t="s">
        <v>8</v>
      </c>
      <c r="B23" s="104" t="s">
        <v>72</v>
      </c>
      <c r="C23" s="107"/>
      <c r="D23" s="105"/>
      <c r="F23" s="106">
        <f t="shared" si="0"/>
        <v>0</v>
      </c>
    </row>
    <row r="24" spans="1:10" ht="15" customHeight="1" x14ac:dyDescent="0.2">
      <c r="A24" s="104" t="s">
        <v>9</v>
      </c>
      <c r="B24" s="104"/>
      <c r="C24" s="107"/>
      <c r="D24" s="105"/>
      <c r="F24" s="106">
        <f t="shared" si="0"/>
        <v>0</v>
      </c>
    </row>
    <row r="25" spans="1:10" s="112" customFormat="1" ht="15" customHeight="1" x14ac:dyDescent="0.2">
      <c r="A25" s="108" t="s">
        <v>10</v>
      </c>
      <c r="B25" s="109" t="s">
        <v>73</v>
      </c>
      <c r="C25" s="110">
        <f>SUM(C15:C24)</f>
        <v>8738931059.1099987</v>
      </c>
      <c r="D25" s="111">
        <f>SUM(D15:D24)</f>
        <v>9569411601.7800007</v>
      </c>
      <c r="E25" s="111">
        <f>SUM(E15:E24)</f>
        <v>4999756956.1800003</v>
      </c>
      <c r="F25" s="106">
        <f t="shared" si="0"/>
        <v>4569654645.6000004</v>
      </c>
      <c r="J25" s="133"/>
    </row>
    <row r="26" spans="1:10" s="83" customFormat="1" ht="15" customHeight="1" x14ac:dyDescent="0.2">
      <c r="A26" s="101">
        <v>1.2</v>
      </c>
      <c r="B26" s="98" t="s">
        <v>74</v>
      </c>
      <c r="C26" s="102"/>
      <c r="D26" s="103"/>
      <c r="E26" s="100"/>
      <c r="F26" s="106">
        <f t="shared" si="0"/>
        <v>0</v>
      </c>
      <c r="J26" s="132"/>
    </row>
    <row r="27" spans="1:10" ht="15" customHeight="1" x14ac:dyDescent="0.2">
      <c r="A27" s="104" t="s">
        <v>11</v>
      </c>
      <c r="B27" s="104" t="s">
        <v>75</v>
      </c>
      <c r="C27" s="105">
        <v>67292432000.82</v>
      </c>
      <c r="D27" s="105">
        <v>65223768707.879997</v>
      </c>
      <c r="E27" s="97">
        <v>37984274238.910004</v>
      </c>
      <c r="F27" s="106">
        <f t="shared" si="0"/>
        <v>27239494468.969994</v>
      </c>
    </row>
    <row r="28" spans="1:10" ht="15" customHeight="1" x14ac:dyDescent="0.2">
      <c r="A28" s="104" t="s">
        <v>12</v>
      </c>
      <c r="B28" s="104" t="s">
        <v>76</v>
      </c>
      <c r="C28" s="105">
        <v>21125404933.43</v>
      </c>
      <c r="D28" s="105">
        <v>21097145093.889999</v>
      </c>
      <c r="E28" s="97">
        <v>2020185494.3</v>
      </c>
      <c r="F28" s="106">
        <f t="shared" si="0"/>
        <v>19076959599.59</v>
      </c>
    </row>
    <row r="29" spans="1:10" ht="15" customHeight="1" x14ac:dyDescent="0.2">
      <c r="A29" s="104" t="s">
        <v>13</v>
      </c>
      <c r="B29" s="104" t="s">
        <v>77</v>
      </c>
      <c r="C29" s="107"/>
      <c r="D29" s="105"/>
      <c r="F29" s="106">
        <f t="shared" si="0"/>
        <v>0</v>
      </c>
    </row>
    <row r="30" spans="1:10" ht="15" customHeight="1" x14ac:dyDescent="0.2">
      <c r="A30" s="104" t="s">
        <v>14</v>
      </c>
      <c r="B30" s="104" t="s">
        <v>78</v>
      </c>
      <c r="C30" s="107"/>
      <c r="D30" s="105"/>
      <c r="F30" s="106">
        <f t="shared" si="0"/>
        <v>0</v>
      </c>
    </row>
    <row r="31" spans="1:10" ht="15" customHeight="1" x14ac:dyDescent="0.2">
      <c r="A31" s="104" t="s">
        <v>15</v>
      </c>
      <c r="B31" s="104" t="s">
        <v>79</v>
      </c>
      <c r="C31" s="107"/>
      <c r="D31" s="105"/>
      <c r="F31" s="106">
        <f t="shared" si="0"/>
        <v>0</v>
      </c>
    </row>
    <row r="32" spans="1:10" ht="15" customHeight="1" x14ac:dyDescent="0.2">
      <c r="A32" s="104" t="s">
        <v>16</v>
      </c>
      <c r="B32" s="104" t="s">
        <v>80</v>
      </c>
      <c r="C32" s="107"/>
      <c r="D32" s="105"/>
      <c r="E32" s="97">
        <v>151581893.81</v>
      </c>
      <c r="F32" s="106">
        <f t="shared" si="0"/>
        <v>-151581893.81</v>
      </c>
    </row>
    <row r="33" spans="1:10" ht="15" customHeight="1" x14ac:dyDescent="0.2">
      <c r="A33" s="104" t="s">
        <v>17</v>
      </c>
      <c r="B33" s="104" t="s">
        <v>81</v>
      </c>
      <c r="C33" s="107"/>
      <c r="D33" s="105"/>
      <c r="F33" s="106">
        <f t="shared" si="0"/>
        <v>0</v>
      </c>
    </row>
    <row r="34" spans="1:10" ht="15" customHeight="1" x14ac:dyDescent="0.2">
      <c r="A34" s="104" t="s">
        <v>18</v>
      </c>
      <c r="B34" s="104" t="s">
        <v>82</v>
      </c>
      <c r="C34" s="107">
        <v>0</v>
      </c>
      <c r="D34" s="105"/>
      <c r="F34" s="106">
        <f t="shared" si="0"/>
        <v>0</v>
      </c>
    </row>
    <row r="35" spans="1:10" s="112" customFormat="1" ht="15" customHeight="1" x14ac:dyDescent="0.2">
      <c r="A35" s="108" t="s">
        <v>19</v>
      </c>
      <c r="B35" s="109" t="s">
        <v>83</v>
      </c>
      <c r="C35" s="110">
        <f>SUM(C27:C34)</f>
        <v>88417836934.25</v>
      </c>
      <c r="D35" s="111">
        <f>SUM(D27:D34)</f>
        <v>86320913801.769989</v>
      </c>
      <c r="E35" s="111">
        <f>SUM(E27:E34)</f>
        <v>40156041627.020004</v>
      </c>
      <c r="F35" s="106">
        <f t="shared" si="0"/>
        <v>46164872174.749985</v>
      </c>
      <c r="J35" s="133"/>
    </row>
    <row r="36" spans="1:10" s="112" customFormat="1" ht="15" customHeight="1" x14ac:dyDescent="0.2">
      <c r="A36" s="108">
        <v>1.3</v>
      </c>
      <c r="B36" s="109" t="s">
        <v>84</v>
      </c>
      <c r="C36" s="110">
        <f>+C25+C35</f>
        <v>97156767993.360001</v>
      </c>
      <c r="D36" s="111">
        <f>+D25+D35</f>
        <v>95890325403.549988</v>
      </c>
      <c r="E36" s="111">
        <f>+E25+E35</f>
        <v>45155798583.200005</v>
      </c>
      <c r="F36" s="106">
        <f t="shared" si="0"/>
        <v>50734526820.349983</v>
      </c>
      <c r="J36" s="133"/>
    </row>
    <row r="37" spans="1:10" s="83" customFormat="1" ht="15" customHeight="1" x14ac:dyDescent="0.2">
      <c r="A37" s="101">
        <v>2</v>
      </c>
      <c r="B37" s="98" t="s">
        <v>85</v>
      </c>
      <c r="C37" s="102"/>
      <c r="D37" s="103"/>
      <c r="E37" s="100"/>
      <c r="F37" s="106">
        <f t="shared" si="0"/>
        <v>0</v>
      </c>
      <c r="J37" s="132"/>
    </row>
    <row r="38" spans="1:10" s="83" customFormat="1" ht="15" customHeight="1" x14ac:dyDescent="0.2">
      <c r="A38" s="101">
        <v>2.1</v>
      </c>
      <c r="B38" s="98" t="s">
        <v>86</v>
      </c>
      <c r="C38" s="102"/>
      <c r="D38" s="103"/>
      <c r="E38" s="100"/>
      <c r="F38" s="106">
        <f t="shared" si="0"/>
        <v>0</v>
      </c>
      <c r="J38" s="132"/>
    </row>
    <row r="39" spans="1:10" s="83" customFormat="1" ht="15" customHeight="1" x14ac:dyDescent="0.2">
      <c r="A39" s="101" t="s">
        <v>20</v>
      </c>
      <c r="B39" s="98" t="s">
        <v>87</v>
      </c>
      <c r="C39" s="102"/>
      <c r="D39" s="103"/>
      <c r="E39" s="100"/>
      <c r="F39" s="106">
        <f t="shared" si="0"/>
        <v>0</v>
      </c>
      <c r="J39" s="132"/>
    </row>
    <row r="40" spans="1:10" ht="15" customHeight="1" x14ac:dyDescent="0.2">
      <c r="A40" s="104" t="s">
        <v>21</v>
      </c>
      <c r="B40" s="104" t="s">
        <v>88</v>
      </c>
      <c r="C40" s="105">
        <v>9355467419.7099991</v>
      </c>
      <c r="D40" s="105">
        <v>6821104153.7700005</v>
      </c>
      <c r="E40" s="97">
        <v>2553583495.27</v>
      </c>
      <c r="F40" s="106">
        <f t="shared" si="0"/>
        <v>4267520658.5000005</v>
      </c>
    </row>
    <row r="41" spans="1:10" ht="15" customHeight="1" x14ac:dyDescent="0.2">
      <c r="A41" s="104" t="s">
        <v>22</v>
      </c>
      <c r="B41" s="104" t="s">
        <v>89</v>
      </c>
      <c r="C41" s="105">
        <v>33356877.850000001</v>
      </c>
      <c r="D41" s="105">
        <v>80589821.299999997</v>
      </c>
      <c r="E41" s="97">
        <v>83326798</v>
      </c>
      <c r="F41" s="106">
        <f t="shared" si="0"/>
        <v>-2736976.700000003</v>
      </c>
    </row>
    <row r="42" spans="1:10" ht="15" customHeight="1" x14ac:dyDescent="0.2">
      <c r="A42" s="104" t="s">
        <v>23</v>
      </c>
      <c r="B42" s="104" t="s">
        <v>90</v>
      </c>
      <c r="C42" s="105">
        <v>500064657.98000002</v>
      </c>
      <c r="D42" s="105">
        <v>1142289055.54</v>
      </c>
      <c r="E42" s="97">
        <v>10532433.76</v>
      </c>
      <c r="F42" s="106">
        <f t="shared" si="0"/>
        <v>1131756621.78</v>
      </c>
    </row>
    <row r="43" spans="1:10" ht="15" customHeight="1" x14ac:dyDescent="0.2">
      <c r="A43" s="104" t="s">
        <v>24</v>
      </c>
      <c r="B43" s="104" t="s">
        <v>91</v>
      </c>
      <c r="C43" s="105"/>
      <c r="D43" s="105"/>
      <c r="F43" s="106">
        <f t="shared" si="0"/>
        <v>0</v>
      </c>
    </row>
    <row r="44" spans="1:10" ht="15" customHeight="1" x14ac:dyDescent="0.2">
      <c r="A44" s="104" t="s">
        <v>25</v>
      </c>
      <c r="B44" s="104" t="s">
        <v>285</v>
      </c>
      <c r="C44" s="105"/>
      <c r="D44" s="105"/>
      <c r="F44" s="106">
        <f t="shared" si="0"/>
        <v>0</v>
      </c>
    </row>
    <row r="45" spans="1:10" ht="15" customHeight="1" x14ac:dyDescent="0.2">
      <c r="A45" s="104" t="s">
        <v>26</v>
      </c>
      <c r="B45" s="104" t="s">
        <v>92</v>
      </c>
      <c r="C45" s="105"/>
      <c r="D45" s="105"/>
      <c r="F45" s="106">
        <f t="shared" si="0"/>
        <v>0</v>
      </c>
    </row>
    <row r="46" spans="1:10" ht="15" customHeight="1" x14ac:dyDescent="0.2">
      <c r="A46" s="104" t="s">
        <v>27</v>
      </c>
      <c r="B46" s="104" t="s">
        <v>93</v>
      </c>
      <c r="C46" s="105"/>
      <c r="D46" s="105"/>
      <c r="F46" s="106">
        <f t="shared" si="0"/>
        <v>0</v>
      </c>
    </row>
    <row r="47" spans="1:10" ht="15" customHeight="1" x14ac:dyDescent="0.2">
      <c r="A47" s="104" t="s">
        <v>28</v>
      </c>
      <c r="B47" s="104" t="s">
        <v>94</v>
      </c>
      <c r="C47" s="105">
        <v>108495906.23999999</v>
      </c>
      <c r="D47" s="105">
        <v>198936333.69</v>
      </c>
      <c r="F47" s="106">
        <f t="shared" si="0"/>
        <v>198936333.69</v>
      </c>
    </row>
    <row r="48" spans="1:10" ht="15" customHeight="1" x14ac:dyDescent="0.2">
      <c r="A48" s="104" t="s">
        <v>29</v>
      </c>
      <c r="B48" s="104" t="s">
        <v>95</v>
      </c>
      <c r="C48" s="107"/>
      <c r="D48" s="105"/>
      <c r="F48" s="106">
        <f t="shared" si="0"/>
        <v>0</v>
      </c>
    </row>
    <row r="49" spans="1:10" ht="15" customHeight="1" x14ac:dyDescent="0.2">
      <c r="A49" s="104" t="s">
        <v>30</v>
      </c>
      <c r="B49" s="104" t="s">
        <v>248</v>
      </c>
      <c r="C49" s="107">
        <v>2266885154.6100001</v>
      </c>
      <c r="D49" s="105">
        <v>1120246449.04</v>
      </c>
      <c r="F49" s="106">
        <f t="shared" si="0"/>
        <v>1120246449.04</v>
      </c>
    </row>
    <row r="50" spans="1:10" ht="15" customHeight="1" x14ac:dyDescent="0.2">
      <c r="A50" s="104" t="s">
        <v>31</v>
      </c>
      <c r="B50" s="104" t="s">
        <v>96</v>
      </c>
      <c r="C50" s="107"/>
      <c r="D50" s="105"/>
      <c r="F50" s="106">
        <f t="shared" si="0"/>
        <v>0</v>
      </c>
    </row>
    <row r="51" spans="1:10" s="112" customFormat="1" ht="15" customHeight="1" x14ac:dyDescent="0.2">
      <c r="A51" s="108" t="s">
        <v>32</v>
      </c>
      <c r="B51" s="109" t="s">
        <v>97</v>
      </c>
      <c r="C51" s="110">
        <f>SUM(C40:C50)</f>
        <v>12264270016.389999</v>
      </c>
      <c r="D51" s="111">
        <f>SUM(D40:D50)</f>
        <v>9363165813.3400002</v>
      </c>
      <c r="E51" s="111">
        <f>SUM(E40:E50)</f>
        <v>2647442727.0300002</v>
      </c>
      <c r="F51" s="106">
        <f t="shared" si="0"/>
        <v>6715723086.3099995</v>
      </c>
      <c r="J51" s="133"/>
    </row>
    <row r="52" spans="1:10" s="83" customFormat="1" ht="21" customHeight="1" x14ac:dyDescent="0.2">
      <c r="A52" s="113"/>
      <c r="C52" s="100"/>
      <c r="D52" s="114"/>
      <c r="E52" s="100"/>
      <c r="F52" s="106">
        <f t="shared" si="0"/>
        <v>0</v>
      </c>
      <c r="J52" s="132"/>
    </row>
    <row r="53" spans="1:10" s="83" customFormat="1" ht="15.75" customHeight="1" x14ac:dyDescent="0.2">
      <c r="A53" s="101" t="s">
        <v>33</v>
      </c>
      <c r="B53" s="98" t="s">
        <v>98</v>
      </c>
      <c r="C53" s="102"/>
      <c r="D53" s="103"/>
      <c r="E53" s="100"/>
      <c r="F53" s="106">
        <f t="shared" si="0"/>
        <v>0</v>
      </c>
      <c r="J53" s="132"/>
    </row>
    <row r="54" spans="1:10" ht="15.75" customHeight="1" x14ac:dyDescent="0.2">
      <c r="A54" s="104" t="s">
        <v>34</v>
      </c>
      <c r="B54" s="104" t="s">
        <v>99</v>
      </c>
      <c r="C54" s="107"/>
      <c r="D54" s="105"/>
      <c r="E54" s="97">
        <v>63056097622.269997</v>
      </c>
      <c r="F54" s="106">
        <f t="shared" si="0"/>
        <v>-63056097622.269997</v>
      </c>
    </row>
    <row r="55" spans="1:10" ht="15.75" customHeight="1" x14ac:dyDescent="0.2">
      <c r="A55" s="104" t="s">
        <v>35</v>
      </c>
      <c r="B55" s="104" t="s">
        <v>95</v>
      </c>
      <c r="C55" s="107"/>
      <c r="D55" s="105"/>
      <c r="F55" s="106">
        <f t="shared" si="0"/>
        <v>0</v>
      </c>
    </row>
    <row r="56" spans="1:10" ht="15.75" customHeight="1" x14ac:dyDescent="0.2">
      <c r="A56" s="104" t="s">
        <v>36</v>
      </c>
      <c r="B56" s="104" t="s">
        <v>286</v>
      </c>
      <c r="C56" s="107"/>
      <c r="D56" s="105"/>
      <c r="E56" s="97">
        <v>15581893.51</v>
      </c>
      <c r="F56" s="106">
        <f t="shared" si="0"/>
        <v>-15581893.51</v>
      </c>
    </row>
    <row r="57" spans="1:10" ht="15.75" customHeight="1" x14ac:dyDescent="0.2">
      <c r="A57" s="104" t="s">
        <v>37</v>
      </c>
      <c r="B57" s="104" t="s">
        <v>100</v>
      </c>
      <c r="C57" s="107">
        <v>1397443924.72</v>
      </c>
      <c r="D57" s="105">
        <f>+C57</f>
        <v>1397443924.72</v>
      </c>
      <c r="F57" s="106">
        <f t="shared" si="0"/>
        <v>1397443924.72</v>
      </c>
    </row>
    <row r="58" spans="1:10" s="112" customFormat="1" ht="15.75" customHeight="1" x14ac:dyDescent="0.2">
      <c r="A58" s="108" t="s">
        <v>38</v>
      </c>
      <c r="B58" s="109" t="s">
        <v>101</v>
      </c>
      <c r="C58" s="110">
        <f>SUM(C54:C57)</f>
        <v>1397443924.72</v>
      </c>
      <c r="D58" s="111">
        <f>SUM(D54:D57)</f>
        <v>1397443924.72</v>
      </c>
      <c r="E58" s="111">
        <f>SUM(E54:E57)</f>
        <v>63071679515.779999</v>
      </c>
      <c r="F58" s="106">
        <f t="shared" si="0"/>
        <v>-61674235591.059998</v>
      </c>
      <c r="J58" s="133"/>
    </row>
    <row r="59" spans="1:10" s="112" customFormat="1" ht="15.75" customHeight="1" x14ac:dyDescent="0.2">
      <c r="A59" s="108" t="s">
        <v>39</v>
      </c>
      <c r="B59" s="109" t="s">
        <v>102</v>
      </c>
      <c r="C59" s="110"/>
      <c r="D59" s="111"/>
      <c r="E59" s="115"/>
      <c r="F59" s="106">
        <f t="shared" si="0"/>
        <v>0</v>
      </c>
      <c r="J59" s="133"/>
    </row>
    <row r="60" spans="1:10" s="83" customFormat="1" ht="15.75" customHeight="1" x14ac:dyDescent="0.2">
      <c r="A60" s="101">
        <v>2.2999999999999998</v>
      </c>
      <c r="B60" s="98" t="s">
        <v>103</v>
      </c>
      <c r="C60" s="102"/>
      <c r="D60" s="103"/>
      <c r="E60" s="100"/>
      <c r="F60" s="106">
        <f t="shared" si="0"/>
        <v>0</v>
      </c>
      <c r="J60" s="132"/>
    </row>
    <row r="61" spans="1:10" ht="15.75" customHeight="1" x14ac:dyDescent="0.2">
      <c r="A61" s="104" t="s">
        <v>40</v>
      </c>
      <c r="B61" s="104" t="s">
        <v>104</v>
      </c>
      <c r="C61" s="107">
        <v>19447456792.529999</v>
      </c>
      <c r="D61" s="105">
        <f>+C61</f>
        <v>19447456792.529999</v>
      </c>
      <c r="F61" s="106">
        <f t="shared" si="0"/>
        <v>19447456792.529999</v>
      </c>
    </row>
    <row r="62" spans="1:10" ht="15.75" customHeight="1" x14ac:dyDescent="0.2">
      <c r="A62" s="104" t="s">
        <v>41</v>
      </c>
      <c r="B62" s="104" t="s">
        <v>105</v>
      </c>
      <c r="C62" s="107"/>
      <c r="D62" s="105"/>
      <c r="E62" s="97">
        <v>200000000</v>
      </c>
      <c r="F62" s="106">
        <f t="shared" si="0"/>
        <v>-200000000</v>
      </c>
      <c r="J62" s="134">
        <f>+D62-C62</f>
        <v>0</v>
      </c>
    </row>
    <row r="63" spans="1:10" ht="15.75" customHeight="1" x14ac:dyDescent="0.2">
      <c r="A63" s="104" t="s">
        <v>42</v>
      </c>
      <c r="B63" s="104" t="s">
        <v>107</v>
      </c>
      <c r="C63" s="107"/>
      <c r="D63" s="105"/>
      <c r="F63" s="106">
        <f t="shared" si="0"/>
        <v>0</v>
      </c>
      <c r="J63" s="135">
        <f>+J62+J70</f>
        <v>0</v>
      </c>
    </row>
    <row r="64" spans="1:10" ht="15.75" customHeight="1" x14ac:dyDescent="0.2">
      <c r="A64" s="104" t="s">
        <v>43</v>
      </c>
      <c r="B64" s="104" t="s">
        <v>106</v>
      </c>
      <c r="C64" s="107"/>
      <c r="D64" s="105"/>
      <c r="F64" s="106">
        <f t="shared" si="0"/>
        <v>0</v>
      </c>
    </row>
    <row r="65" spans="1:11" ht="15.75" customHeight="1" x14ac:dyDescent="0.2">
      <c r="A65" s="104" t="s">
        <v>44</v>
      </c>
      <c r="B65" s="104" t="s">
        <v>108</v>
      </c>
      <c r="C65" s="107"/>
      <c r="D65" s="105"/>
      <c r="F65" s="106">
        <f t="shared" si="0"/>
        <v>0</v>
      </c>
    </row>
    <row r="66" spans="1:11" ht="15.75" customHeight="1" x14ac:dyDescent="0.2">
      <c r="A66" s="104" t="s">
        <v>45</v>
      </c>
      <c r="B66" s="104" t="s">
        <v>109</v>
      </c>
      <c r="C66" s="107">
        <v>59135050898.370003</v>
      </c>
      <c r="D66" s="105">
        <f>+C66</f>
        <v>59135050898.370003</v>
      </c>
      <c r="F66" s="106">
        <f t="shared" si="0"/>
        <v>59135050898.370003</v>
      </c>
    </row>
    <row r="67" spans="1:11" ht="15.75" customHeight="1" x14ac:dyDescent="0.2">
      <c r="A67" s="104" t="s">
        <v>46</v>
      </c>
      <c r="B67" s="104" t="s">
        <v>110</v>
      </c>
      <c r="C67" s="107"/>
      <c r="D67" s="105"/>
      <c r="F67" s="106">
        <f t="shared" si="0"/>
        <v>0</v>
      </c>
    </row>
    <row r="68" spans="1:11" ht="15.75" customHeight="1" x14ac:dyDescent="0.2">
      <c r="A68" s="104" t="s">
        <v>47</v>
      </c>
      <c r="B68" s="104" t="s">
        <v>111</v>
      </c>
      <c r="C68" s="107">
        <v>20937713000</v>
      </c>
      <c r="D68" s="105">
        <f>+C68</f>
        <v>20937713000</v>
      </c>
      <c r="F68" s="106">
        <f t="shared" si="0"/>
        <v>20937713000</v>
      </c>
    </row>
    <row r="69" spans="1:11" ht="15.75" customHeight="1" x14ac:dyDescent="0.2">
      <c r="A69" s="118" t="s">
        <v>113</v>
      </c>
      <c r="B69" s="104" t="s">
        <v>112</v>
      </c>
      <c r="C69" s="105">
        <v>-16025166638.65</v>
      </c>
      <c r="D69" s="105">
        <f>+C69+'Orlogo, ur dun'!D39</f>
        <v>-14390505025.410004</v>
      </c>
      <c r="E69" s="97">
        <f>+D69</f>
        <v>-14390505025.410004</v>
      </c>
      <c r="F69" s="106">
        <f t="shared" si="0"/>
        <v>0</v>
      </c>
      <c r="J69" s="135">
        <f>+D69-C69</f>
        <v>1634661613.239996</v>
      </c>
      <c r="K69" s="117">
        <f>+J69-'Orlogo, ur dun'!D39</f>
        <v>0</v>
      </c>
    </row>
    <row r="70" spans="1:11" s="112" customFormat="1" ht="15.75" customHeight="1" x14ac:dyDescent="0.2">
      <c r="A70" s="108" t="s">
        <v>48</v>
      </c>
      <c r="B70" s="109" t="s">
        <v>114</v>
      </c>
      <c r="C70" s="111">
        <f>+C61+C69+C66+C68</f>
        <v>83495054052.25</v>
      </c>
      <c r="D70" s="111">
        <f>+D61+D69+D66+D68</f>
        <v>85129715665.48999</v>
      </c>
      <c r="E70" s="111">
        <f>+E62+E69</f>
        <v>-14190505025.410004</v>
      </c>
      <c r="F70" s="106">
        <f t="shared" si="0"/>
        <v>99320220690.899994</v>
      </c>
      <c r="J70" s="136">
        <f>+J69-'Orlogo, ur dun'!D39</f>
        <v>0</v>
      </c>
    </row>
    <row r="71" spans="1:11" s="123" customFormat="1" ht="15.75" customHeight="1" x14ac:dyDescent="0.2">
      <c r="A71" s="119">
        <v>2.4</v>
      </c>
      <c r="B71" s="120" t="s">
        <v>85</v>
      </c>
      <c r="C71" s="121">
        <f>+C70+C51+C58</f>
        <v>97156767993.360001</v>
      </c>
      <c r="D71" s="122">
        <f>+D70+D51+D58</f>
        <v>95890325403.549988</v>
      </c>
      <c r="E71" s="122">
        <f>+E70+E51+E58</f>
        <v>51528617217.399994</v>
      </c>
      <c r="F71" s="106">
        <f t="shared" si="0"/>
        <v>44361708186.149994</v>
      </c>
      <c r="J71" s="137"/>
    </row>
    <row r="72" spans="1:11" s="123" customFormat="1" ht="15.75" customHeight="1" x14ac:dyDescent="0.2">
      <c r="A72" s="124"/>
      <c r="B72" s="125"/>
      <c r="C72" s="126"/>
      <c r="D72" s="127"/>
      <c r="E72" s="127"/>
      <c r="F72" s="106"/>
      <c r="J72" s="137"/>
    </row>
    <row r="73" spans="1:11" ht="15.75" customHeight="1" x14ac:dyDescent="0.2">
      <c r="C73" s="116"/>
      <c r="D73" s="128"/>
      <c r="E73" s="97">
        <f>+D69-C69</f>
        <v>1634661613.239996</v>
      </c>
    </row>
    <row r="74" spans="1:11" ht="15" hidden="1" customHeight="1" x14ac:dyDescent="0.2"/>
    <row r="75" spans="1:11" ht="24.75" customHeight="1" x14ac:dyDescent="0.2">
      <c r="A75" s="152" t="s">
        <v>297</v>
      </c>
      <c r="B75" s="152"/>
      <c r="C75" s="152"/>
      <c r="D75" s="152"/>
      <c r="E75" s="65"/>
      <c r="G75" s="151" t="s">
        <v>257</v>
      </c>
      <c r="H75" s="151"/>
    </row>
    <row r="76" spans="1:11" s="90" customFormat="1" ht="6" customHeight="1" x14ac:dyDescent="0.2">
      <c r="A76" s="89"/>
      <c r="B76" s="64"/>
      <c r="C76" s="64"/>
      <c r="D76" s="64"/>
      <c r="E76" s="66"/>
      <c r="F76" s="66"/>
      <c r="G76" s="65"/>
      <c r="H76" s="65"/>
      <c r="J76" s="130"/>
    </row>
    <row r="77" spans="1:11" s="90" customFormat="1" ht="11.25" customHeight="1" x14ac:dyDescent="0.2">
      <c r="A77" s="152" t="s">
        <v>298</v>
      </c>
      <c r="B77" s="152"/>
      <c r="C77" s="152"/>
      <c r="D77" s="152"/>
      <c r="E77" s="67"/>
      <c r="F77" s="67"/>
      <c r="G77" s="151" t="s">
        <v>50</v>
      </c>
      <c r="H77" s="151"/>
      <c r="J77" s="130"/>
    </row>
    <row r="79" spans="1:11" ht="15" customHeight="1" x14ac:dyDescent="0.2">
      <c r="C79" s="97"/>
    </row>
    <row r="80" spans="1:11" ht="15" customHeight="1" x14ac:dyDescent="0.2">
      <c r="C80" s="97"/>
    </row>
    <row r="81" spans="3:4" ht="15" customHeight="1" x14ac:dyDescent="0.2">
      <c r="C81" s="97"/>
      <c r="D81" s="128"/>
    </row>
    <row r="82" spans="3:4" ht="15" customHeight="1" x14ac:dyDescent="0.2">
      <c r="C82" s="97"/>
    </row>
    <row r="83" spans="3:4" ht="15" customHeight="1" x14ac:dyDescent="0.2">
      <c r="C83" s="97"/>
    </row>
    <row r="84" spans="3:4" ht="15" customHeight="1" x14ac:dyDescent="0.2">
      <c r="C84" s="97"/>
    </row>
    <row r="85" spans="3:4" ht="15" customHeight="1" x14ac:dyDescent="0.2">
      <c r="C85" s="97"/>
    </row>
  </sheetData>
  <mergeCells count="10">
    <mergeCell ref="G75:H75"/>
    <mergeCell ref="G77:H77"/>
    <mergeCell ref="A75:D75"/>
    <mergeCell ref="A77:D77"/>
    <mergeCell ref="D3:D4"/>
    <mergeCell ref="A10:A11"/>
    <mergeCell ref="C10:D10"/>
    <mergeCell ref="A5:D5"/>
    <mergeCell ref="C7:D7"/>
    <mergeCell ref="B10:B11"/>
  </mergeCells>
  <phoneticPr fontId="2" type="noConversion"/>
  <printOptions horizontalCentered="1" verticalCentered="1"/>
  <pageMargins left="0.75" right="0" top="1" bottom="0" header="0" footer="0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D46"/>
  <sheetViews>
    <sheetView showGridLines="0" workbookViewId="0">
      <selection activeCell="D13" sqref="D13"/>
    </sheetView>
  </sheetViews>
  <sheetFormatPr defaultRowHeight="15" customHeight="1" x14ac:dyDescent="0.2"/>
  <cols>
    <col min="1" max="1" width="8.28515625" style="5" customWidth="1"/>
    <col min="2" max="2" width="45" style="5" customWidth="1"/>
    <col min="3" max="3" width="20.140625" style="5" customWidth="1"/>
    <col min="4" max="4" width="20" style="6" customWidth="1"/>
    <col min="5" max="16384" width="9.140625" style="6"/>
  </cols>
  <sheetData>
    <row r="4" spans="1:4" ht="15" customHeight="1" x14ac:dyDescent="0.2">
      <c r="D4" s="156" t="s">
        <v>271</v>
      </c>
    </row>
    <row r="5" spans="1:4" ht="18.75" customHeight="1" x14ac:dyDescent="0.2">
      <c r="B5" s="6"/>
      <c r="C5" s="6"/>
      <c r="D5" s="156"/>
    </row>
    <row r="6" spans="1:4" ht="23.25" customHeight="1" x14ac:dyDescent="0.2">
      <c r="A6" s="160" t="s">
        <v>288</v>
      </c>
      <c r="B6" s="160"/>
      <c r="C6" s="160"/>
      <c r="D6" s="160"/>
    </row>
    <row r="7" spans="1:4" ht="21" customHeight="1" x14ac:dyDescent="0.2">
      <c r="A7" s="158" t="s">
        <v>274</v>
      </c>
      <c r="B7" s="159"/>
      <c r="C7" s="159"/>
      <c r="D7" s="159"/>
    </row>
    <row r="8" spans="1:4" ht="20.25" customHeight="1" x14ac:dyDescent="0.2">
      <c r="A8" s="8"/>
      <c r="B8" s="30" t="s">
        <v>275</v>
      </c>
      <c r="C8" s="23"/>
      <c r="D8" s="8"/>
    </row>
    <row r="9" spans="1:4" ht="15" customHeight="1" x14ac:dyDescent="0.2">
      <c r="A9" s="6"/>
      <c r="B9" s="13" t="s">
        <v>55</v>
      </c>
      <c r="C9" s="13"/>
    </row>
    <row r="10" spans="1:4" s="4" customFormat="1" ht="15" customHeight="1" x14ac:dyDescent="0.2">
      <c r="A10" s="3"/>
      <c r="B10" s="3"/>
      <c r="C10" s="61"/>
      <c r="D10" s="38" t="s">
        <v>143</v>
      </c>
    </row>
    <row r="11" spans="1:4" s="10" customFormat="1" ht="15" customHeight="1" x14ac:dyDescent="0.2">
      <c r="A11" s="157" t="s">
        <v>58</v>
      </c>
      <c r="B11" s="157" t="s">
        <v>115</v>
      </c>
      <c r="C11" s="161" t="s">
        <v>284</v>
      </c>
      <c r="D11" s="157" t="s">
        <v>116</v>
      </c>
    </row>
    <row r="12" spans="1:4" s="10" customFormat="1" ht="15" customHeight="1" x14ac:dyDescent="0.2">
      <c r="A12" s="157"/>
      <c r="B12" s="157"/>
      <c r="C12" s="162"/>
      <c r="D12" s="157"/>
    </row>
    <row r="13" spans="1:4" s="28" customFormat="1" ht="18.75" customHeight="1" x14ac:dyDescent="0.2">
      <c r="A13" s="11">
        <v>1</v>
      </c>
      <c r="B13" s="11" t="s">
        <v>117</v>
      </c>
      <c r="C13" s="12">
        <v>61343644109.510002</v>
      </c>
      <c r="D13" s="12">
        <v>40112930442.709999</v>
      </c>
    </row>
    <row r="14" spans="1:4" s="34" customFormat="1" ht="18.75" customHeight="1" x14ac:dyDescent="0.2">
      <c r="A14" s="26">
        <v>2</v>
      </c>
      <c r="B14" s="26" t="s">
        <v>118</v>
      </c>
      <c r="C14" s="33">
        <v>60512421055</v>
      </c>
      <c r="D14" s="33">
        <v>34751991264.660004</v>
      </c>
    </row>
    <row r="15" spans="1:4" s="28" customFormat="1" ht="18.75" customHeight="1" thickBot="1" x14ac:dyDescent="0.25">
      <c r="A15" s="11">
        <v>3</v>
      </c>
      <c r="B15" s="11" t="s">
        <v>241</v>
      </c>
      <c r="C15" s="47">
        <f>+C13-C14</f>
        <v>831223054.51000214</v>
      </c>
      <c r="D15" s="47">
        <f>+D13-D14</f>
        <v>5360939178.0499954</v>
      </c>
    </row>
    <row r="16" spans="1:4" s="34" customFormat="1" ht="18.75" customHeight="1" x14ac:dyDescent="0.2">
      <c r="A16" s="26">
        <v>4</v>
      </c>
      <c r="B16" s="26" t="s">
        <v>119</v>
      </c>
      <c r="C16" s="48">
        <v>36591051</v>
      </c>
      <c r="D16" s="48">
        <v>18328680</v>
      </c>
    </row>
    <row r="17" spans="1:4" s="34" customFormat="1" ht="18.75" customHeight="1" x14ac:dyDescent="0.2">
      <c r="A17" s="26">
        <v>5</v>
      </c>
      <c r="B17" s="26" t="s">
        <v>120</v>
      </c>
      <c r="C17" s="48">
        <v>0</v>
      </c>
      <c r="D17" s="48">
        <v>1996691.6</v>
      </c>
    </row>
    <row r="18" spans="1:4" s="34" customFormat="1" ht="18.75" customHeight="1" x14ac:dyDescent="0.2">
      <c r="A18" s="26">
        <v>6</v>
      </c>
      <c r="B18" s="26" t="s">
        <v>121</v>
      </c>
      <c r="C18" s="48"/>
      <c r="D18" s="48"/>
    </row>
    <row r="19" spans="1:4" s="34" customFormat="1" ht="18.75" customHeight="1" x14ac:dyDescent="0.2">
      <c r="A19" s="26">
        <v>7</v>
      </c>
      <c r="B19" s="26" t="s">
        <v>122</v>
      </c>
      <c r="C19" s="48"/>
      <c r="D19" s="48"/>
    </row>
    <row r="20" spans="1:4" s="34" customFormat="1" ht="18.75" customHeight="1" x14ac:dyDescent="0.2">
      <c r="A20" s="26">
        <v>8</v>
      </c>
      <c r="B20" s="26" t="s">
        <v>123</v>
      </c>
      <c r="C20" s="48">
        <v>1480019954.6700001</v>
      </c>
      <c r="D20" s="48">
        <v>744055114.09000003</v>
      </c>
    </row>
    <row r="21" spans="1:4" s="34" customFormat="1" ht="18.75" customHeight="1" x14ac:dyDescent="0.2">
      <c r="A21" s="26">
        <v>9</v>
      </c>
      <c r="B21" s="26" t="s">
        <v>124</v>
      </c>
      <c r="C21" s="48">
        <v>4058537879.8299999</v>
      </c>
      <c r="D21" s="48">
        <v>2779573736.77</v>
      </c>
    </row>
    <row r="22" spans="1:4" s="34" customFormat="1" ht="18.75" customHeight="1" x14ac:dyDescent="0.2">
      <c r="A22" s="26">
        <v>10</v>
      </c>
      <c r="B22" s="26" t="s">
        <v>125</v>
      </c>
      <c r="C22" s="48">
        <v>1416191327.27</v>
      </c>
      <c r="D22" s="48">
        <v>719064317.91999996</v>
      </c>
    </row>
    <row r="23" spans="1:4" s="34" customFormat="1" ht="18.75" customHeight="1" x14ac:dyDescent="0.2">
      <c r="A23" s="26">
        <v>11</v>
      </c>
      <c r="B23" s="26" t="s">
        <v>126</v>
      </c>
      <c r="C23" s="48"/>
      <c r="D23" s="48"/>
    </row>
    <row r="24" spans="1:4" s="34" customFormat="1" ht="18.75" customHeight="1" x14ac:dyDescent="0.2">
      <c r="A24" s="26">
        <v>12</v>
      </c>
      <c r="B24" s="26" t="s">
        <v>127</v>
      </c>
      <c r="C24" s="48">
        <v>205088963.13</v>
      </c>
      <c r="D24" s="48">
        <f>953376035.81+17154593.45</f>
        <v>970530629.25999999</v>
      </c>
    </row>
    <row r="25" spans="1:4" s="34" customFormat="1" ht="18.75" customHeight="1" x14ac:dyDescent="0.2">
      <c r="A25" s="26">
        <v>13</v>
      </c>
      <c r="B25" s="26" t="s">
        <v>128</v>
      </c>
      <c r="C25" s="48"/>
      <c r="D25" s="48"/>
    </row>
    <row r="26" spans="1:4" s="34" customFormat="1" ht="18.75" customHeight="1" x14ac:dyDescent="0.2">
      <c r="A26" s="26">
        <v>14</v>
      </c>
      <c r="B26" s="26" t="s">
        <v>129</v>
      </c>
      <c r="C26" s="48">
        <v>0</v>
      </c>
      <c r="D26" s="48">
        <v>0</v>
      </c>
    </row>
    <row r="27" spans="1:4" s="34" customFormat="1" ht="18.75" customHeight="1" x14ac:dyDescent="0.2">
      <c r="A27" s="26">
        <v>15</v>
      </c>
      <c r="B27" s="26" t="s">
        <v>130</v>
      </c>
      <c r="C27" s="48"/>
      <c r="D27" s="48"/>
    </row>
    <row r="28" spans="1:4" s="34" customFormat="1" ht="18.75" customHeight="1" x14ac:dyDescent="0.2">
      <c r="A28" s="26">
        <v>16</v>
      </c>
      <c r="B28" s="26" t="s">
        <v>131</v>
      </c>
      <c r="C28" s="48"/>
      <c r="D28" s="48"/>
    </row>
    <row r="29" spans="1:4" s="34" customFormat="1" ht="18.75" customHeight="1" x14ac:dyDescent="0.2">
      <c r="A29" s="26">
        <v>17</v>
      </c>
      <c r="B29" s="26" t="s">
        <v>132</v>
      </c>
      <c r="C29" s="33">
        <v>0</v>
      </c>
      <c r="D29" s="33">
        <v>0</v>
      </c>
    </row>
    <row r="30" spans="1:4" s="28" customFormat="1" ht="18.75" customHeight="1" x14ac:dyDescent="0.2">
      <c r="A30" s="11">
        <v>18</v>
      </c>
      <c r="B30" s="11" t="s">
        <v>133</v>
      </c>
      <c r="C30" s="12">
        <f>+C15+C16+C17+C20-C21-C22-C23-C24+C25+C26+C27+C28+C29</f>
        <v>-3331984110.0499978</v>
      </c>
      <c r="D30" s="12">
        <f>+D15+D16+D17+D20-D21-D22-D23-D24+D25+D26+D27+D28+D29</f>
        <v>1656150979.7899959</v>
      </c>
    </row>
    <row r="31" spans="1:4" s="34" customFormat="1" ht="18.75" customHeight="1" x14ac:dyDescent="0.2">
      <c r="A31" s="26">
        <v>19</v>
      </c>
      <c r="B31" s="26" t="s">
        <v>134</v>
      </c>
      <c r="C31" s="48">
        <v>329641996.67000002</v>
      </c>
      <c r="D31" s="48">
        <v>21489366.550000001</v>
      </c>
    </row>
    <row r="32" spans="1:4" s="28" customFormat="1" ht="18.75" customHeight="1" x14ac:dyDescent="0.2">
      <c r="A32" s="11">
        <v>20</v>
      </c>
      <c r="B32" s="11" t="s">
        <v>135</v>
      </c>
      <c r="C32" s="12">
        <f>+C30-C31</f>
        <v>-3661626106.7199979</v>
      </c>
      <c r="D32" s="12">
        <f>+D30-D31</f>
        <v>1634661613.239996</v>
      </c>
    </row>
    <row r="33" spans="1:4" s="28" customFormat="1" ht="18.75" customHeight="1" thickBot="1" x14ac:dyDescent="0.25">
      <c r="A33" s="11">
        <v>21</v>
      </c>
      <c r="B33" s="14" t="s">
        <v>136</v>
      </c>
      <c r="C33" s="16">
        <v>0</v>
      </c>
      <c r="D33" s="16">
        <v>0</v>
      </c>
    </row>
    <row r="34" spans="1:4" s="28" customFormat="1" ht="18.75" customHeight="1" thickBot="1" x14ac:dyDescent="0.25">
      <c r="A34" s="11">
        <v>22</v>
      </c>
      <c r="B34" s="11" t="s">
        <v>137</v>
      </c>
      <c r="C34" s="18">
        <f>+C32-C33</f>
        <v>-3661626106.7199979</v>
      </c>
      <c r="D34" s="18">
        <f>+D32-D33</f>
        <v>1634661613.239996</v>
      </c>
    </row>
    <row r="35" spans="1:4" s="34" customFormat="1" ht="18.75" customHeight="1" x14ac:dyDescent="0.2">
      <c r="A35" s="26">
        <v>23</v>
      </c>
      <c r="B35" s="26" t="s">
        <v>138</v>
      </c>
      <c r="C35" s="36">
        <v>0</v>
      </c>
      <c r="D35" s="36">
        <f>+D36+D37+D38</f>
        <v>0</v>
      </c>
    </row>
    <row r="36" spans="1:4" s="34" customFormat="1" ht="18.75" customHeight="1" x14ac:dyDescent="0.2">
      <c r="A36" s="26">
        <v>23.1</v>
      </c>
      <c r="B36" s="26" t="s">
        <v>139</v>
      </c>
      <c r="C36" s="33"/>
      <c r="D36" s="33"/>
    </row>
    <row r="37" spans="1:4" s="34" customFormat="1" ht="18.75" customHeight="1" x14ac:dyDescent="0.2">
      <c r="A37" s="26">
        <v>23.2</v>
      </c>
      <c r="B37" s="26" t="s">
        <v>140</v>
      </c>
      <c r="C37" s="33"/>
      <c r="D37" s="33"/>
    </row>
    <row r="38" spans="1:4" s="34" customFormat="1" ht="18.75" customHeight="1" x14ac:dyDescent="0.2">
      <c r="A38" s="26">
        <v>23.3</v>
      </c>
      <c r="B38" s="26" t="s">
        <v>141</v>
      </c>
      <c r="C38" s="33">
        <v>0</v>
      </c>
      <c r="D38" s="33">
        <v>0</v>
      </c>
    </row>
    <row r="39" spans="1:4" s="28" customFormat="1" ht="18.75" customHeight="1" x14ac:dyDescent="0.2">
      <c r="A39" s="11">
        <v>24</v>
      </c>
      <c r="B39" s="11" t="s">
        <v>142</v>
      </c>
      <c r="C39" s="12">
        <f>+C34+C35</f>
        <v>-3661626106.7199979</v>
      </c>
      <c r="D39" s="12">
        <f>+D34+D35</f>
        <v>1634661613.239996</v>
      </c>
    </row>
    <row r="40" spans="1:4" s="28" customFormat="1" ht="18.75" customHeight="1" x14ac:dyDescent="0.2">
      <c r="A40" s="11">
        <v>25</v>
      </c>
      <c r="B40" s="11" t="s">
        <v>242</v>
      </c>
      <c r="C40" s="68"/>
      <c r="D40" s="17"/>
    </row>
    <row r="41" spans="1:4" s="57" customFormat="1" ht="18.75" customHeight="1" x14ac:dyDescent="0.2">
      <c r="A41" s="21"/>
      <c r="B41" s="21"/>
      <c r="C41" s="21"/>
      <c r="D41" s="22"/>
    </row>
    <row r="42" spans="1:4" s="57" customFormat="1" ht="15" customHeight="1" x14ac:dyDescent="0.2">
      <c r="A42" s="21"/>
      <c r="B42" s="21"/>
      <c r="C42" s="21"/>
      <c r="D42" s="22"/>
    </row>
    <row r="43" spans="1:4" s="34" customFormat="1" ht="15" customHeight="1" x14ac:dyDescent="0.2">
      <c r="A43" s="37"/>
      <c r="B43" s="37"/>
      <c r="C43" s="37"/>
      <c r="D43" s="35"/>
    </row>
    <row r="45" spans="1:4" ht="30" customHeight="1" x14ac:dyDescent="0.2">
      <c r="A45" s="152" t="s">
        <v>289</v>
      </c>
      <c r="B45" s="152"/>
      <c r="C45" s="152"/>
      <c r="D45" s="152"/>
    </row>
    <row r="46" spans="1:4" ht="15" customHeight="1" x14ac:dyDescent="0.2">
      <c r="A46" s="152" t="s">
        <v>290</v>
      </c>
      <c r="B46" s="152"/>
      <c r="C46" s="152"/>
      <c r="D46" s="152"/>
    </row>
  </sheetData>
  <mergeCells count="9">
    <mergeCell ref="A45:D45"/>
    <mergeCell ref="A46:D46"/>
    <mergeCell ref="D4:D5"/>
    <mergeCell ref="A11:A12"/>
    <mergeCell ref="B11:B12"/>
    <mergeCell ref="D11:D12"/>
    <mergeCell ref="A7:D7"/>
    <mergeCell ref="A6:D6"/>
    <mergeCell ref="C11:C12"/>
  </mergeCells>
  <phoneticPr fontId="2" type="noConversion"/>
  <printOptions horizontalCentered="1"/>
  <pageMargins left="0" right="0" top="0" bottom="0" header="0.5" footer="0.28000000000000003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workbookViewId="0">
      <selection activeCell="D6" sqref="D6"/>
    </sheetView>
  </sheetViews>
  <sheetFormatPr defaultRowHeight="15" customHeight="1" x14ac:dyDescent="0.2"/>
  <cols>
    <col min="1" max="1" width="3" style="34" bestFit="1" customWidth="1"/>
    <col min="2" max="2" width="40.7109375" style="37" customWidth="1"/>
    <col min="3" max="3" width="17.5703125" style="34" customWidth="1"/>
    <col min="4" max="4" width="7.140625" style="34" customWidth="1"/>
    <col min="5" max="5" width="7.28515625" style="34" customWidth="1"/>
    <col min="6" max="6" width="17.42578125" style="34" customWidth="1"/>
    <col min="7" max="7" width="8.85546875" style="34" customWidth="1"/>
    <col min="8" max="8" width="17.42578125" style="34" customWidth="1"/>
    <col min="9" max="9" width="18" style="34" customWidth="1"/>
    <col min="10" max="10" width="18" style="31" customWidth="1"/>
    <col min="11" max="11" width="12" style="34" bestFit="1" customWidth="1"/>
    <col min="12" max="12" width="14.5703125" style="34" bestFit="1" customWidth="1"/>
    <col min="13" max="16384" width="9.140625" style="34"/>
  </cols>
  <sheetData>
    <row r="1" spans="1:10" ht="15" customHeight="1" x14ac:dyDescent="0.2">
      <c r="A1" s="37"/>
      <c r="I1" s="156" t="s">
        <v>271</v>
      </c>
      <c r="J1" s="156"/>
    </row>
    <row r="2" spans="1:10" ht="15" customHeight="1" x14ac:dyDescent="0.2">
      <c r="A2" s="37"/>
      <c r="B2" s="34"/>
      <c r="D2" s="49"/>
      <c r="E2" s="49"/>
      <c r="F2" s="49"/>
      <c r="I2" s="156"/>
      <c r="J2" s="156"/>
    </row>
    <row r="3" spans="1:10" ht="15" customHeight="1" x14ac:dyDescent="0.2">
      <c r="A3" s="160" t="s">
        <v>144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5" customHeight="1" x14ac:dyDescent="0.2">
      <c r="B4" s="44"/>
      <c r="C4" s="44"/>
      <c r="D4" s="44"/>
      <c r="E4" s="44"/>
      <c r="F4" s="44"/>
      <c r="H4" s="158" t="s">
        <v>276</v>
      </c>
      <c r="I4" s="158"/>
      <c r="J4" s="158"/>
    </row>
    <row r="5" spans="1:10" ht="15" customHeight="1" x14ac:dyDescent="0.2">
      <c r="A5" s="32"/>
      <c r="B5" s="30" t="s">
        <v>277</v>
      </c>
      <c r="C5" s="32"/>
      <c r="D5" s="44"/>
      <c r="E5" s="44"/>
      <c r="F5" s="44"/>
    </row>
    <row r="6" spans="1:10" ht="15" customHeight="1" x14ac:dyDescent="0.2">
      <c r="B6" s="13" t="s">
        <v>55</v>
      </c>
    </row>
    <row r="7" spans="1:10" ht="15" customHeight="1" x14ac:dyDescent="0.2">
      <c r="J7" s="19" t="s">
        <v>56</v>
      </c>
    </row>
    <row r="8" spans="1:10" ht="23.25" customHeight="1" x14ac:dyDescent="0.2">
      <c r="A8" s="50"/>
      <c r="B8" s="39" t="s">
        <v>115</v>
      </c>
      <c r="C8" s="51" t="s">
        <v>146</v>
      </c>
      <c r="D8" s="51" t="s">
        <v>106</v>
      </c>
      <c r="E8" s="51" t="s">
        <v>108</v>
      </c>
      <c r="F8" s="51" t="s">
        <v>109</v>
      </c>
      <c r="G8" s="51" t="s">
        <v>110</v>
      </c>
      <c r="H8" s="51" t="s">
        <v>111</v>
      </c>
      <c r="I8" s="51" t="s">
        <v>112</v>
      </c>
      <c r="J8" s="52" t="s">
        <v>145</v>
      </c>
    </row>
    <row r="9" spans="1:10" s="31" customFormat="1" ht="20.25" customHeight="1" x14ac:dyDescent="0.2">
      <c r="A9" s="20">
        <v>1</v>
      </c>
      <c r="B9" s="42" t="s">
        <v>278</v>
      </c>
      <c r="C9" s="12">
        <v>19447456792.529999</v>
      </c>
      <c r="D9" s="12">
        <v>0</v>
      </c>
      <c r="E9" s="12"/>
      <c r="F9" s="12">
        <v>59135050898.370003</v>
      </c>
      <c r="G9" s="12">
        <f>'[1]Uldegdliin tentsel'!C64</f>
        <v>0</v>
      </c>
      <c r="H9" s="12">
        <v>20937713000</v>
      </c>
      <c r="I9" s="12">
        <v>-12336490531.93</v>
      </c>
      <c r="J9" s="12">
        <f>SUM(C9:I9)</f>
        <v>87183730158.970001</v>
      </c>
    </row>
    <row r="10" spans="1:10" ht="23.25" customHeight="1" x14ac:dyDescent="0.2">
      <c r="A10" s="50">
        <v>2</v>
      </c>
      <c r="B10" s="41" t="s">
        <v>234</v>
      </c>
      <c r="C10" s="33">
        <v>0</v>
      </c>
      <c r="D10" s="33">
        <v>0</v>
      </c>
      <c r="E10" s="33"/>
      <c r="F10" s="33"/>
      <c r="G10" s="33">
        <v>0</v>
      </c>
      <c r="H10" s="33">
        <v>0</v>
      </c>
      <c r="I10" s="33">
        <v>0</v>
      </c>
      <c r="J10" s="12">
        <f t="shared" ref="J10:J16" si="0">SUM(C10:I10)</f>
        <v>0</v>
      </c>
    </row>
    <row r="11" spans="1:10" s="31" customFormat="1" ht="15" customHeight="1" thickBot="1" x14ac:dyDescent="0.25">
      <c r="A11" s="20">
        <v>3</v>
      </c>
      <c r="B11" s="41" t="s">
        <v>235</v>
      </c>
      <c r="C11" s="16">
        <v>0</v>
      </c>
      <c r="D11" s="16">
        <v>0</v>
      </c>
      <c r="E11" s="16"/>
      <c r="F11" s="16"/>
      <c r="G11" s="16">
        <v>0</v>
      </c>
      <c r="H11" s="16">
        <v>0</v>
      </c>
      <c r="I11" s="16"/>
      <c r="J11" s="16">
        <f t="shared" si="0"/>
        <v>0</v>
      </c>
    </row>
    <row r="12" spans="1:10" ht="15" customHeight="1" x14ac:dyDescent="0.2">
      <c r="A12" s="50">
        <v>4</v>
      </c>
      <c r="B12" s="41" t="s">
        <v>138</v>
      </c>
      <c r="C12" s="36">
        <v>0</v>
      </c>
      <c r="D12" s="36">
        <v>0</v>
      </c>
      <c r="E12" s="36"/>
      <c r="F12" s="36"/>
      <c r="G12" s="36">
        <v>0</v>
      </c>
      <c r="H12" s="36">
        <v>0</v>
      </c>
      <c r="I12" s="36">
        <v>0</v>
      </c>
      <c r="J12" s="17">
        <f t="shared" si="0"/>
        <v>0</v>
      </c>
    </row>
    <row r="13" spans="1:10" ht="15" customHeight="1" x14ac:dyDescent="0.2">
      <c r="A13" s="50">
        <v>5</v>
      </c>
      <c r="B13" s="41" t="s">
        <v>236</v>
      </c>
      <c r="C13" s="33">
        <v>0</v>
      </c>
      <c r="D13" s="48">
        <v>0</v>
      </c>
      <c r="E13" s="33"/>
      <c r="F13" s="33"/>
      <c r="G13" s="33">
        <v>0</v>
      </c>
      <c r="H13" s="33">
        <v>0</v>
      </c>
      <c r="I13" s="33">
        <v>0</v>
      </c>
      <c r="J13" s="12">
        <f t="shared" si="0"/>
        <v>0</v>
      </c>
    </row>
    <row r="14" spans="1:10" ht="15" customHeight="1" x14ac:dyDescent="0.2">
      <c r="A14" s="50">
        <v>6</v>
      </c>
      <c r="B14" s="41" t="s">
        <v>237</v>
      </c>
      <c r="C14" s="33">
        <v>0</v>
      </c>
      <c r="D14" s="33">
        <v>0</v>
      </c>
      <c r="E14" s="33"/>
      <c r="F14" s="33"/>
      <c r="G14" s="33">
        <v>0</v>
      </c>
      <c r="H14" s="33">
        <v>0</v>
      </c>
      <c r="I14" s="33">
        <v>-27050000</v>
      </c>
      <c r="J14" s="12">
        <f t="shared" si="0"/>
        <v>-27050000</v>
      </c>
    </row>
    <row r="15" spans="1:10" ht="15" customHeight="1" x14ac:dyDescent="0.2">
      <c r="A15" s="50">
        <v>7</v>
      </c>
      <c r="B15" s="41" t="s">
        <v>238</v>
      </c>
      <c r="C15" s="33">
        <v>0</v>
      </c>
      <c r="D15" s="33">
        <v>0</v>
      </c>
      <c r="E15" s="33"/>
      <c r="F15" s="33"/>
      <c r="G15" s="33">
        <v>0</v>
      </c>
      <c r="H15" s="33">
        <v>0</v>
      </c>
      <c r="I15" s="33">
        <v>-3661626106.7199998</v>
      </c>
      <c r="J15" s="12">
        <f t="shared" si="0"/>
        <v>-3661626106.7199998</v>
      </c>
    </row>
    <row r="16" spans="1:10" ht="15" customHeight="1" x14ac:dyDescent="0.2">
      <c r="A16" s="50">
        <v>8</v>
      </c>
      <c r="B16" s="41" t="s">
        <v>239</v>
      </c>
      <c r="C16" s="33">
        <v>0</v>
      </c>
      <c r="D16" s="33">
        <v>0</v>
      </c>
      <c r="E16" s="33"/>
      <c r="F16" s="33"/>
      <c r="G16" s="33">
        <v>0</v>
      </c>
      <c r="H16" s="33">
        <v>0</v>
      </c>
      <c r="I16" s="33"/>
      <c r="J16" s="12">
        <f t="shared" si="0"/>
        <v>0</v>
      </c>
    </row>
    <row r="17" spans="1:13" ht="15" customHeight="1" x14ac:dyDescent="0.2">
      <c r="A17" s="50">
        <v>9</v>
      </c>
      <c r="B17" s="41" t="s">
        <v>238</v>
      </c>
      <c r="C17" s="33">
        <f>+C9+C14+C15</f>
        <v>19447456792.529999</v>
      </c>
      <c r="D17" s="33">
        <f t="shared" ref="D17:J17" si="1">+D9+D14+D15</f>
        <v>0</v>
      </c>
      <c r="E17" s="33">
        <f t="shared" si="1"/>
        <v>0</v>
      </c>
      <c r="F17" s="33">
        <f t="shared" si="1"/>
        <v>59135050898.370003</v>
      </c>
      <c r="G17" s="33">
        <f t="shared" si="1"/>
        <v>0</v>
      </c>
      <c r="H17" s="33">
        <f t="shared" si="1"/>
        <v>20937713000</v>
      </c>
      <c r="I17" s="33">
        <f t="shared" si="1"/>
        <v>-16025166638.65</v>
      </c>
      <c r="J17" s="33">
        <f t="shared" si="1"/>
        <v>83495054052.25</v>
      </c>
    </row>
    <row r="18" spans="1:13" ht="24.75" customHeight="1" x14ac:dyDescent="0.2">
      <c r="A18" s="50">
        <v>10</v>
      </c>
      <c r="B18" s="41" t="s">
        <v>234</v>
      </c>
      <c r="C18" s="33"/>
      <c r="D18" s="33"/>
      <c r="E18" s="33"/>
      <c r="F18" s="33"/>
      <c r="G18" s="33"/>
      <c r="H18" s="33"/>
      <c r="I18" s="33"/>
      <c r="J18" s="12">
        <f>SUM(C18:I18)</f>
        <v>0</v>
      </c>
    </row>
    <row r="19" spans="1:13" s="31" customFormat="1" ht="15" customHeight="1" thickBot="1" x14ac:dyDescent="0.25">
      <c r="A19" s="15">
        <v>11</v>
      </c>
      <c r="B19" s="41" t="s">
        <v>235</v>
      </c>
      <c r="C19" s="16">
        <f>+C17</f>
        <v>19447456792.529999</v>
      </c>
      <c r="D19" s="16">
        <f t="shared" ref="D19:J19" si="2">+D17</f>
        <v>0</v>
      </c>
      <c r="E19" s="16">
        <f t="shared" si="2"/>
        <v>0</v>
      </c>
      <c r="F19" s="16">
        <f t="shared" si="2"/>
        <v>59135050898.370003</v>
      </c>
      <c r="G19" s="16">
        <f t="shared" si="2"/>
        <v>0</v>
      </c>
      <c r="H19" s="16">
        <f t="shared" si="2"/>
        <v>20937713000</v>
      </c>
      <c r="I19" s="16">
        <f t="shared" si="2"/>
        <v>-16025166638.65</v>
      </c>
      <c r="J19" s="16">
        <f t="shared" si="2"/>
        <v>83495054052.25</v>
      </c>
      <c r="M19" s="54" t="s">
        <v>246</v>
      </c>
    </row>
    <row r="20" spans="1:13" s="31" customFormat="1" ht="15" customHeight="1" x14ac:dyDescent="0.2">
      <c r="A20" s="50">
        <v>2</v>
      </c>
      <c r="B20" s="41" t="s">
        <v>138</v>
      </c>
      <c r="C20" s="33">
        <v>0</v>
      </c>
      <c r="D20" s="33">
        <v>0</v>
      </c>
      <c r="E20" s="33"/>
      <c r="F20" s="33"/>
      <c r="G20" s="33">
        <v>0</v>
      </c>
      <c r="H20" s="33"/>
      <c r="I20" s="33">
        <v>0</v>
      </c>
      <c r="J20" s="12"/>
    </row>
    <row r="21" spans="1:13" s="31" customFormat="1" ht="15" customHeight="1" thickBot="1" x14ac:dyDescent="0.25">
      <c r="A21" s="15">
        <v>3</v>
      </c>
      <c r="B21" s="41" t="s">
        <v>236</v>
      </c>
      <c r="C21" s="16"/>
      <c r="D21" s="16">
        <v>0</v>
      </c>
      <c r="E21" s="16"/>
      <c r="F21" s="16"/>
      <c r="G21" s="16">
        <v>0</v>
      </c>
      <c r="H21" s="16">
        <v>0</v>
      </c>
      <c r="I21" s="16"/>
      <c r="J21" s="16">
        <f t="shared" ref="J21:J28" si="3">SUM(C21:I21)</f>
        <v>0</v>
      </c>
    </row>
    <row r="22" spans="1:13" s="31" customFormat="1" ht="15" customHeight="1" x14ac:dyDescent="0.2">
      <c r="A22" s="53">
        <v>4</v>
      </c>
      <c r="B22" s="41" t="s">
        <v>237</v>
      </c>
      <c r="C22" s="36">
        <v>0</v>
      </c>
      <c r="D22" s="36">
        <v>0</v>
      </c>
      <c r="E22" s="36"/>
      <c r="F22" s="36"/>
      <c r="G22" s="36">
        <v>0</v>
      </c>
      <c r="H22" s="36">
        <v>0</v>
      </c>
      <c r="I22" s="36">
        <v>0</v>
      </c>
      <c r="J22" s="17">
        <f t="shared" si="3"/>
        <v>0</v>
      </c>
    </row>
    <row r="23" spans="1:13" s="31" customFormat="1" ht="15" customHeight="1" x14ac:dyDescent="0.2">
      <c r="A23" s="50">
        <v>5</v>
      </c>
      <c r="B23" s="41" t="s">
        <v>238</v>
      </c>
      <c r="C23" s="36">
        <v>0</v>
      </c>
      <c r="D23" s="33">
        <v>0</v>
      </c>
      <c r="E23" s="33"/>
      <c r="F23" s="33"/>
      <c r="G23" s="33">
        <v>0</v>
      </c>
      <c r="H23" s="33">
        <v>0</v>
      </c>
      <c r="I23" s="36">
        <v>0</v>
      </c>
      <c r="J23" s="12">
        <f t="shared" si="3"/>
        <v>0</v>
      </c>
    </row>
    <row r="24" spans="1:13" s="31" customFormat="1" ht="15" customHeight="1" x14ac:dyDescent="0.2">
      <c r="A24" s="50">
        <v>6</v>
      </c>
      <c r="B24" s="41" t="s">
        <v>239</v>
      </c>
      <c r="C24" s="33">
        <v>0</v>
      </c>
      <c r="D24" s="33">
        <v>0</v>
      </c>
      <c r="E24" s="33"/>
      <c r="F24" s="33"/>
      <c r="G24" s="33">
        <v>0</v>
      </c>
      <c r="H24" s="33">
        <v>0</v>
      </c>
      <c r="I24" s="33">
        <f>'Uldegdliin tentsel'!J70</f>
        <v>0</v>
      </c>
      <c r="J24" s="12">
        <f t="shared" si="3"/>
        <v>0</v>
      </c>
    </row>
    <row r="25" spans="1:13" s="31" customFormat="1" ht="15" customHeight="1" x14ac:dyDescent="0.2">
      <c r="A25" s="50">
        <v>7</v>
      </c>
      <c r="B25" s="41" t="s">
        <v>282</v>
      </c>
      <c r="C25" s="33">
        <v>0</v>
      </c>
      <c r="D25" s="33">
        <v>0</v>
      </c>
      <c r="E25" s="33"/>
      <c r="F25" s="33"/>
      <c r="G25" s="33">
        <v>0</v>
      </c>
      <c r="H25" s="33">
        <v>0</v>
      </c>
      <c r="I25" s="33">
        <v>0</v>
      </c>
      <c r="J25" s="12">
        <f>SUM(C25:I25)</f>
        <v>0</v>
      </c>
    </row>
    <row r="26" spans="1:13" s="31" customFormat="1" ht="15" customHeight="1" x14ac:dyDescent="0.2">
      <c r="A26" s="50">
        <v>8</v>
      </c>
      <c r="B26" s="26" t="s">
        <v>243</v>
      </c>
      <c r="C26" s="33">
        <v>0</v>
      </c>
      <c r="D26" s="33">
        <v>0</v>
      </c>
      <c r="E26" s="33"/>
      <c r="F26" s="33"/>
      <c r="G26" s="33">
        <v>0</v>
      </c>
      <c r="H26" s="33">
        <v>0</v>
      </c>
      <c r="I26" s="33">
        <f>+'Orlogo, ur dun'!D39</f>
        <v>1634661613.239996</v>
      </c>
      <c r="J26" s="12">
        <f t="shared" si="3"/>
        <v>1634661613.239996</v>
      </c>
    </row>
    <row r="27" spans="1:13" s="31" customFormat="1" ht="15" customHeight="1" x14ac:dyDescent="0.2">
      <c r="A27" s="50">
        <v>9</v>
      </c>
      <c r="B27" s="26" t="s">
        <v>244</v>
      </c>
      <c r="C27" s="33">
        <v>0</v>
      </c>
      <c r="D27" s="33">
        <v>0</v>
      </c>
      <c r="E27" s="33"/>
      <c r="F27" s="33"/>
      <c r="G27" s="33">
        <v>0</v>
      </c>
      <c r="H27" s="33">
        <v>0</v>
      </c>
      <c r="I27" s="33"/>
      <c r="J27" s="12">
        <f t="shared" si="3"/>
        <v>0</v>
      </c>
    </row>
    <row r="28" spans="1:13" s="31" customFormat="1" ht="15" customHeight="1" thickBot="1" x14ac:dyDescent="0.25">
      <c r="A28" s="50">
        <v>10</v>
      </c>
      <c r="B28" s="26" t="s">
        <v>245</v>
      </c>
      <c r="C28" s="16">
        <f>+'[1]Uldegdliin tentsel'!D60-'[1]Uldegdliin tentsel'!C60</f>
        <v>0</v>
      </c>
      <c r="D28" s="16">
        <v>0</v>
      </c>
      <c r="E28" s="16"/>
      <c r="F28" s="16"/>
      <c r="G28" s="16">
        <v>0</v>
      </c>
      <c r="H28" s="16">
        <v>0</v>
      </c>
      <c r="I28" s="25"/>
      <c r="J28" s="12">
        <f t="shared" si="3"/>
        <v>0</v>
      </c>
    </row>
    <row r="29" spans="1:13" s="31" customFormat="1" ht="15" customHeight="1" thickBot="1" x14ac:dyDescent="0.25">
      <c r="A29" s="15">
        <v>11</v>
      </c>
      <c r="B29" s="11" t="s">
        <v>281</v>
      </c>
      <c r="C29" s="16">
        <f>+C19+C26</f>
        <v>19447456792.529999</v>
      </c>
      <c r="D29" s="16">
        <f t="shared" ref="D29:J29" si="4">+D19+D26</f>
        <v>0</v>
      </c>
      <c r="E29" s="16">
        <f t="shared" si="4"/>
        <v>0</v>
      </c>
      <c r="F29" s="16">
        <f t="shared" si="4"/>
        <v>59135050898.370003</v>
      </c>
      <c r="G29" s="16">
        <f t="shared" si="4"/>
        <v>0</v>
      </c>
      <c r="H29" s="16">
        <f t="shared" si="4"/>
        <v>20937713000</v>
      </c>
      <c r="I29" s="16">
        <f t="shared" si="4"/>
        <v>-14390505025.410004</v>
      </c>
      <c r="J29" s="16">
        <f t="shared" si="4"/>
        <v>85129715665.48999</v>
      </c>
      <c r="L29" s="55"/>
    </row>
    <row r="30" spans="1:13" s="31" customFormat="1" ht="15" customHeight="1" x14ac:dyDescent="0.2">
      <c r="A30" s="23"/>
      <c r="B30" s="21"/>
      <c r="C30" s="22"/>
      <c r="D30" s="22"/>
      <c r="E30" s="22"/>
      <c r="F30" s="22"/>
      <c r="G30" s="22"/>
      <c r="H30" s="22"/>
      <c r="I30" s="22"/>
      <c r="J30" s="56">
        <f>+C29+I29</f>
        <v>5056951767.1199951</v>
      </c>
    </row>
    <row r="31" spans="1:13" s="31" customFormat="1" ht="15" customHeight="1" x14ac:dyDescent="0.2">
      <c r="A31" s="23"/>
      <c r="B31" s="21"/>
      <c r="C31" s="22"/>
      <c r="D31" s="22"/>
      <c r="E31" s="22"/>
      <c r="F31" s="22"/>
      <c r="G31" s="22"/>
      <c r="H31" s="22"/>
      <c r="I31" s="22"/>
      <c r="J31" s="22"/>
    </row>
    <row r="32" spans="1:13" ht="15" customHeight="1" x14ac:dyDescent="0.2">
      <c r="A32" s="37"/>
      <c r="B32" s="152" t="s">
        <v>291</v>
      </c>
      <c r="C32" s="152"/>
      <c r="D32" s="152"/>
      <c r="E32" s="152"/>
      <c r="F32" s="152"/>
      <c r="G32" s="152"/>
      <c r="H32" s="152"/>
      <c r="I32" s="152"/>
      <c r="J32" s="152"/>
    </row>
    <row r="33" spans="1:10" ht="31.5" customHeight="1" x14ac:dyDescent="0.2">
      <c r="A33" s="37"/>
      <c r="C33" s="64"/>
      <c r="D33" s="64"/>
      <c r="E33" s="37"/>
      <c r="F33" s="37"/>
      <c r="H33" s="37"/>
    </row>
    <row r="34" spans="1:10" ht="15" customHeight="1" x14ac:dyDescent="0.2">
      <c r="B34" s="152" t="s">
        <v>292</v>
      </c>
      <c r="C34" s="152"/>
      <c r="D34" s="152"/>
      <c r="E34" s="152"/>
      <c r="F34" s="152"/>
      <c r="G34" s="152"/>
      <c r="H34" s="152"/>
      <c r="I34" s="152"/>
      <c r="J34" s="152"/>
    </row>
  </sheetData>
  <mergeCells count="5">
    <mergeCell ref="B32:J32"/>
    <mergeCell ref="B34:J34"/>
    <mergeCell ref="I1:J2"/>
    <mergeCell ref="A3:J3"/>
    <mergeCell ref="H4:J4"/>
  </mergeCells>
  <phoneticPr fontId="2" type="noConversion"/>
  <printOptions horizontalCentered="1"/>
  <pageMargins left="0" right="0" top="0.65" bottom="0.21" header="0.5" footer="0.21"/>
  <pageSetup paperSize="9" scale="9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tabSelected="1" workbookViewId="0">
      <selection activeCell="K58" sqref="K58"/>
    </sheetView>
  </sheetViews>
  <sheetFormatPr defaultRowHeight="20.100000000000001" customHeight="1" x14ac:dyDescent="0.2"/>
  <cols>
    <col min="1" max="1" width="7.140625" style="40" customWidth="1"/>
    <col min="2" max="2" width="56.5703125" style="40" customWidth="1"/>
    <col min="3" max="3" width="17.42578125" style="40" customWidth="1"/>
    <col min="4" max="4" width="17.5703125" style="40" customWidth="1"/>
    <col min="5" max="5" width="15" style="40" hidden="1" customWidth="1"/>
    <col min="6" max="6" width="16.5703125" style="40" hidden="1" customWidth="1"/>
    <col min="7" max="7" width="12.85546875" style="40" bestFit="1" customWidth="1"/>
    <col min="8" max="8" width="10.28515625" style="40" bestFit="1" customWidth="1"/>
    <col min="9" max="16384" width="9.140625" style="40"/>
  </cols>
  <sheetData>
    <row r="1" spans="1:4" ht="12" customHeight="1" x14ac:dyDescent="0.2">
      <c r="D1" s="156" t="s">
        <v>271</v>
      </c>
    </row>
    <row r="2" spans="1:4" ht="12" customHeight="1" x14ac:dyDescent="0.2">
      <c r="D2" s="156"/>
    </row>
    <row r="3" spans="1:4" s="6" customFormat="1" ht="12" customHeight="1" x14ac:dyDescent="0.2">
      <c r="A3" s="163" t="s">
        <v>230</v>
      </c>
      <c r="B3" s="163"/>
      <c r="C3" s="62"/>
      <c r="D3" s="43"/>
    </row>
    <row r="4" spans="1:4" s="6" customFormat="1" ht="12" customHeight="1" x14ac:dyDescent="0.2">
      <c r="B4" s="9"/>
      <c r="C4" s="9"/>
      <c r="D4" s="9"/>
    </row>
    <row r="5" spans="1:4" s="6" customFormat="1" ht="12" customHeight="1" x14ac:dyDescent="0.2">
      <c r="A5" s="29"/>
      <c r="B5" s="30" t="s">
        <v>283</v>
      </c>
      <c r="C5" s="23"/>
      <c r="D5" s="29"/>
    </row>
    <row r="6" spans="1:4" s="6" customFormat="1" ht="12" customHeight="1" x14ac:dyDescent="0.2">
      <c r="B6" s="13" t="s">
        <v>55</v>
      </c>
      <c r="C6" s="13"/>
    </row>
    <row r="7" spans="1:4" s="6" customFormat="1" ht="15" customHeight="1" x14ac:dyDescent="0.2">
      <c r="A7" s="44" t="s">
        <v>274</v>
      </c>
      <c r="B7" s="13"/>
      <c r="C7" s="13"/>
      <c r="D7" s="38" t="s">
        <v>143</v>
      </c>
    </row>
    <row r="8" spans="1:4" s="27" customFormat="1" ht="24" customHeight="1" x14ac:dyDescent="0.2">
      <c r="A8" s="69" t="s">
        <v>58</v>
      </c>
      <c r="B8" s="70" t="s">
        <v>240</v>
      </c>
      <c r="C8" s="69" t="s">
        <v>284</v>
      </c>
      <c r="D8" s="69" t="s">
        <v>116</v>
      </c>
    </row>
    <row r="9" spans="1:4" s="24" customFormat="1" ht="13.5" customHeight="1" x14ac:dyDescent="0.2">
      <c r="A9" s="71">
        <v>1</v>
      </c>
      <c r="B9" s="72" t="s">
        <v>147</v>
      </c>
      <c r="C9" s="73"/>
      <c r="D9" s="73"/>
    </row>
    <row r="10" spans="1:4" s="24" customFormat="1" ht="13.5" customHeight="1" x14ac:dyDescent="0.2">
      <c r="A10" s="74">
        <v>1.1000000000000001</v>
      </c>
      <c r="B10" s="72" t="s">
        <v>148</v>
      </c>
      <c r="C10" s="73">
        <f>+C11+C12+C13+C14+C15+C16</f>
        <v>59561213989.200005</v>
      </c>
      <c r="D10" s="73">
        <f>+D11+D12+D13+D14+D15+D16</f>
        <v>37935523351.68</v>
      </c>
    </row>
    <row r="11" spans="1:4" ht="13.5" customHeight="1" x14ac:dyDescent="0.2">
      <c r="A11" s="75" t="s">
        <v>194</v>
      </c>
      <c r="B11" s="76" t="s">
        <v>149</v>
      </c>
      <c r="C11" s="77">
        <v>59490799321.760002</v>
      </c>
      <c r="D11" s="77">
        <f>5347313997.01+32551665004.36</f>
        <v>37898979001.370003</v>
      </c>
    </row>
    <row r="12" spans="1:4" ht="13.5" customHeight="1" x14ac:dyDescent="0.2">
      <c r="A12" s="75" t="s">
        <v>195</v>
      </c>
      <c r="B12" s="76" t="s">
        <v>150</v>
      </c>
      <c r="C12" s="77"/>
      <c r="D12" s="77"/>
    </row>
    <row r="13" spans="1:4" ht="13.5" customHeight="1" x14ac:dyDescent="0.2">
      <c r="A13" s="75" t="s">
        <v>196</v>
      </c>
      <c r="B13" s="76" t="s">
        <v>151</v>
      </c>
      <c r="C13" s="77"/>
      <c r="D13" s="77"/>
    </row>
    <row r="14" spans="1:4" ht="13.5" customHeight="1" x14ac:dyDescent="0.2">
      <c r="A14" s="75" t="s">
        <v>197</v>
      </c>
      <c r="B14" s="76" t="s">
        <v>152</v>
      </c>
      <c r="C14" s="77"/>
      <c r="D14" s="77"/>
    </row>
    <row r="15" spans="1:4" ht="13.5" customHeight="1" x14ac:dyDescent="0.2">
      <c r="A15" s="75" t="s">
        <v>198</v>
      </c>
      <c r="B15" s="76" t="s">
        <v>153</v>
      </c>
      <c r="C15" s="77"/>
      <c r="D15" s="77"/>
    </row>
    <row r="16" spans="1:4" ht="13.5" customHeight="1" x14ac:dyDescent="0.2">
      <c r="A16" s="75" t="s">
        <v>199</v>
      </c>
      <c r="B16" s="76" t="s">
        <v>154</v>
      </c>
      <c r="C16" s="77">
        <v>70414667.439999998</v>
      </c>
      <c r="D16" s="77">
        <f>480000+2107449.42+3823500+2682800+7590000+19860600.89</f>
        <v>36544350.310000002</v>
      </c>
    </row>
    <row r="17" spans="1:4" s="24" customFormat="1" ht="13.5" customHeight="1" x14ac:dyDescent="0.2">
      <c r="A17" s="74">
        <v>1.2</v>
      </c>
      <c r="B17" s="78" t="s">
        <v>155</v>
      </c>
      <c r="C17" s="73">
        <f>+C18+C19+C20+C21+C22+C23+C24+C25+C26</f>
        <v>-54904513281.100006</v>
      </c>
      <c r="D17" s="73">
        <f>+D18+D19+D20+D21+D22+D23+D24+D25+D26</f>
        <v>-34104540468.689999</v>
      </c>
    </row>
    <row r="18" spans="1:4" ht="13.5" customHeight="1" x14ac:dyDescent="0.2">
      <c r="A18" s="75" t="s">
        <v>200</v>
      </c>
      <c r="B18" s="78" t="s">
        <v>156</v>
      </c>
      <c r="C18" s="77">
        <v>-10849720805</v>
      </c>
      <c r="D18" s="77">
        <f>(6736877187.36+997265273+39302175+3063100)*-1</f>
        <v>-7776507735.3599997</v>
      </c>
    </row>
    <row r="19" spans="1:4" ht="13.5" customHeight="1" x14ac:dyDescent="0.2">
      <c r="A19" s="75" t="s">
        <v>201</v>
      </c>
      <c r="B19" s="78" t="s">
        <v>157</v>
      </c>
      <c r="C19" s="77">
        <v>-3666983347.27</v>
      </c>
      <c r="D19" s="77">
        <v>-2152000000</v>
      </c>
    </row>
    <row r="20" spans="1:4" ht="13.5" customHeight="1" x14ac:dyDescent="0.2">
      <c r="A20" s="75" t="s">
        <v>202</v>
      </c>
      <c r="B20" s="78" t="s">
        <v>158</v>
      </c>
      <c r="C20" s="77">
        <v>-18158619128.189999</v>
      </c>
      <c r="D20" s="77">
        <f>-16717800000-400</f>
        <v>-16717800400</v>
      </c>
    </row>
    <row r="21" spans="1:4" ht="13.5" customHeight="1" x14ac:dyDescent="0.2">
      <c r="A21" s="75" t="s">
        <v>203</v>
      </c>
      <c r="B21" s="78" t="s">
        <v>159</v>
      </c>
      <c r="C21" s="77">
        <v>-2275147212</v>
      </c>
      <c r="D21" s="77">
        <v>-1950000</v>
      </c>
    </row>
    <row r="22" spans="1:4" s="24" customFormat="1" ht="13.5" customHeight="1" x14ac:dyDescent="0.2">
      <c r="A22" s="74" t="s">
        <v>204</v>
      </c>
      <c r="B22" s="78" t="s">
        <v>160</v>
      </c>
      <c r="C22" s="77">
        <v>-17055212141.23</v>
      </c>
      <c r="D22" s="77">
        <f>(55000000+555686150+55628478)*-1-5920403296.68</f>
        <v>-6586717924.6800003</v>
      </c>
    </row>
    <row r="23" spans="1:4" s="24" customFormat="1" ht="13.5" customHeight="1" x14ac:dyDescent="0.2">
      <c r="A23" s="74" t="s">
        <v>205</v>
      </c>
      <c r="B23" s="76" t="s">
        <v>161</v>
      </c>
      <c r="C23" s="73"/>
      <c r="D23" s="73"/>
    </row>
    <row r="24" spans="1:4" ht="13.5" customHeight="1" x14ac:dyDescent="0.2">
      <c r="A24" s="79" t="s">
        <v>206</v>
      </c>
      <c r="B24" s="76" t="s">
        <v>162</v>
      </c>
      <c r="C24" s="77">
        <v>-2764968159.0100002</v>
      </c>
      <c r="D24" s="77">
        <f>(200000000+534845.4+615867142.93+203934.68+39341140)*-1</f>
        <v>-855947063.00999987</v>
      </c>
    </row>
    <row r="25" spans="1:4" ht="13.5" customHeight="1" x14ac:dyDescent="0.2">
      <c r="A25" s="79" t="s">
        <v>207</v>
      </c>
      <c r="B25" s="76" t="s">
        <v>163</v>
      </c>
      <c r="C25" s="77">
        <v>-8442687.6099999994</v>
      </c>
      <c r="D25" s="77">
        <v>-13402204.039999999</v>
      </c>
    </row>
    <row r="26" spans="1:4" ht="13.5" customHeight="1" x14ac:dyDescent="0.2">
      <c r="A26" s="79" t="s">
        <v>208</v>
      </c>
      <c r="B26" s="78" t="s">
        <v>164</v>
      </c>
      <c r="C26" s="77">
        <v>-125419800.79000001</v>
      </c>
      <c r="D26" s="77">
        <f>-168450-46691.6</f>
        <v>-215141.6</v>
      </c>
    </row>
    <row r="27" spans="1:4" s="24" customFormat="1" ht="13.5" customHeight="1" x14ac:dyDescent="0.2">
      <c r="A27" s="74">
        <v>1.3</v>
      </c>
      <c r="B27" s="72" t="s">
        <v>165</v>
      </c>
      <c r="C27" s="73">
        <f>+C10+C17</f>
        <v>4656700708.0999985</v>
      </c>
      <c r="D27" s="73">
        <f>+D10+D17</f>
        <v>3830982882.9900017</v>
      </c>
    </row>
    <row r="28" spans="1:4" s="24" customFormat="1" ht="13.5" customHeight="1" x14ac:dyDescent="0.2">
      <c r="A28" s="80">
        <v>2</v>
      </c>
      <c r="B28" s="72" t="s">
        <v>166</v>
      </c>
      <c r="C28" s="73"/>
      <c r="D28" s="73"/>
    </row>
    <row r="29" spans="1:4" s="24" customFormat="1" ht="13.5" customHeight="1" x14ac:dyDescent="0.2">
      <c r="A29" s="74">
        <v>2.1</v>
      </c>
      <c r="B29" s="72" t="s">
        <v>148</v>
      </c>
      <c r="C29" s="73">
        <f>+C30+C31+C32+C33+C34+C35+C36</f>
        <v>0</v>
      </c>
      <c r="D29" s="73">
        <f>+D30+D31+D32+D33+D34+D35+D36</f>
        <v>1996691.6</v>
      </c>
    </row>
    <row r="30" spans="1:4" s="24" customFormat="1" ht="13.5" customHeight="1" x14ac:dyDescent="0.2">
      <c r="A30" s="75" t="s">
        <v>209</v>
      </c>
      <c r="B30" s="76" t="s">
        <v>167</v>
      </c>
      <c r="C30" s="73"/>
      <c r="D30" s="73"/>
    </row>
    <row r="31" spans="1:4" s="24" customFormat="1" ht="13.5" customHeight="1" x14ac:dyDescent="0.2">
      <c r="A31" s="75" t="s">
        <v>210</v>
      </c>
      <c r="B31" s="76" t="s">
        <v>168</v>
      </c>
      <c r="C31" s="73"/>
      <c r="D31" s="73"/>
    </row>
    <row r="32" spans="1:4" ht="13.5" customHeight="1" x14ac:dyDescent="0.2">
      <c r="A32" s="75" t="s">
        <v>211</v>
      </c>
      <c r="B32" s="76" t="s">
        <v>169</v>
      </c>
      <c r="C32" s="77"/>
      <c r="D32" s="77"/>
    </row>
    <row r="33" spans="1:4" ht="13.5" customHeight="1" x14ac:dyDescent="0.2">
      <c r="A33" s="75" t="s">
        <v>212</v>
      </c>
      <c r="B33" s="76" t="s">
        <v>170</v>
      </c>
      <c r="C33" s="77"/>
      <c r="D33" s="77"/>
    </row>
    <row r="34" spans="1:4" ht="13.5" customHeight="1" x14ac:dyDescent="0.2">
      <c r="A34" s="75" t="s">
        <v>213</v>
      </c>
      <c r="B34" s="76" t="s">
        <v>171</v>
      </c>
      <c r="C34" s="77"/>
      <c r="D34" s="77"/>
    </row>
    <row r="35" spans="1:4" ht="13.5" customHeight="1" x14ac:dyDescent="0.2">
      <c r="A35" s="75" t="s">
        <v>214</v>
      </c>
      <c r="B35" s="76" t="s">
        <v>172</v>
      </c>
      <c r="C35" s="77">
        <v>0</v>
      </c>
      <c r="D35" s="77">
        <v>1996691.6</v>
      </c>
    </row>
    <row r="36" spans="1:4" ht="13.5" customHeight="1" x14ac:dyDescent="0.2">
      <c r="A36" s="75" t="s">
        <v>215</v>
      </c>
      <c r="B36" s="76" t="s">
        <v>173</v>
      </c>
      <c r="C36" s="77"/>
      <c r="D36" s="77"/>
    </row>
    <row r="37" spans="1:4" s="24" customFormat="1" ht="13.5" customHeight="1" x14ac:dyDescent="0.2">
      <c r="A37" s="74">
        <v>2.2000000000000002</v>
      </c>
      <c r="B37" s="81" t="s">
        <v>155</v>
      </c>
      <c r="C37" s="73">
        <f>+C38+C39+C40+C41+C42</f>
        <v>-4890697209.6800003</v>
      </c>
      <c r="D37" s="73">
        <f>+D38+D39+D40+D41+D42</f>
        <v>-3900568950.4499998</v>
      </c>
    </row>
    <row r="38" spans="1:4" ht="13.5" customHeight="1" x14ac:dyDescent="0.2">
      <c r="A38" s="75" t="s">
        <v>216</v>
      </c>
      <c r="B38" s="78" t="s">
        <v>174</v>
      </c>
      <c r="C38" s="77">
        <v>-4822754772.0100002</v>
      </c>
      <c r="D38" s="77">
        <v>-3900568950.4499998</v>
      </c>
    </row>
    <row r="39" spans="1:4" ht="13.5" customHeight="1" x14ac:dyDescent="0.2">
      <c r="A39" s="75" t="s">
        <v>217</v>
      </c>
      <c r="B39" s="76" t="s">
        <v>175</v>
      </c>
      <c r="C39" s="77">
        <v>-67942437.670000002</v>
      </c>
      <c r="D39" s="77"/>
    </row>
    <row r="40" spans="1:4" ht="13.5" customHeight="1" x14ac:dyDescent="0.2">
      <c r="A40" s="75" t="s">
        <v>218</v>
      </c>
      <c r="B40" s="76" t="s">
        <v>176</v>
      </c>
      <c r="C40" s="77"/>
      <c r="D40" s="77"/>
    </row>
    <row r="41" spans="1:4" ht="13.5" customHeight="1" x14ac:dyDescent="0.2">
      <c r="A41" s="75" t="s">
        <v>219</v>
      </c>
      <c r="B41" s="76" t="s">
        <v>177</v>
      </c>
      <c r="C41" s="77"/>
      <c r="D41" s="77"/>
    </row>
    <row r="42" spans="1:4" ht="13.5" customHeight="1" x14ac:dyDescent="0.2">
      <c r="A42" s="75" t="s">
        <v>220</v>
      </c>
      <c r="B42" s="76" t="s">
        <v>178</v>
      </c>
      <c r="C42" s="77"/>
      <c r="D42" s="77"/>
    </row>
    <row r="43" spans="1:4" s="24" customFormat="1" ht="13.5" customHeight="1" x14ac:dyDescent="0.2">
      <c r="A43" s="74">
        <v>2.2999999999999998</v>
      </c>
      <c r="B43" s="81" t="s">
        <v>179</v>
      </c>
      <c r="C43" s="73">
        <f>+C29+C37</f>
        <v>-4890697209.6800003</v>
      </c>
      <c r="D43" s="73">
        <f>+D29+D37</f>
        <v>-3898572258.8499999</v>
      </c>
    </row>
    <row r="44" spans="1:4" s="24" customFormat="1" ht="13.5" customHeight="1" x14ac:dyDescent="0.2">
      <c r="A44" s="80">
        <v>3</v>
      </c>
      <c r="B44" s="72" t="s">
        <v>180</v>
      </c>
      <c r="C44" s="73"/>
      <c r="D44" s="73"/>
    </row>
    <row r="45" spans="1:4" s="24" customFormat="1" ht="13.5" customHeight="1" x14ac:dyDescent="0.2">
      <c r="A45" s="74">
        <v>3.1</v>
      </c>
      <c r="B45" s="72" t="s">
        <v>148</v>
      </c>
      <c r="C45" s="73">
        <f>+C46+C47+C48+C49</f>
        <v>0</v>
      </c>
      <c r="D45" s="73">
        <f>+D46+D47+D48+D49</f>
        <v>0</v>
      </c>
    </row>
    <row r="46" spans="1:4" ht="13.5" customHeight="1" x14ac:dyDescent="0.2">
      <c r="A46" s="75" t="s">
        <v>221</v>
      </c>
      <c r="B46" s="76" t="s">
        <v>181</v>
      </c>
      <c r="C46" s="77"/>
      <c r="D46" s="77"/>
    </row>
    <row r="47" spans="1:4" ht="13.5" customHeight="1" x14ac:dyDescent="0.2">
      <c r="A47" s="75" t="s">
        <v>222</v>
      </c>
      <c r="B47" s="76" t="s">
        <v>182</v>
      </c>
      <c r="C47" s="77"/>
      <c r="D47" s="77"/>
    </row>
    <row r="48" spans="1:4" ht="13.5" customHeight="1" x14ac:dyDescent="0.2">
      <c r="A48" s="75" t="s">
        <v>223</v>
      </c>
      <c r="B48" s="76" t="s">
        <v>183</v>
      </c>
      <c r="C48" s="77"/>
      <c r="D48" s="77"/>
    </row>
    <row r="49" spans="1:6" ht="13.5" customHeight="1" x14ac:dyDescent="0.2">
      <c r="A49" s="75" t="s">
        <v>224</v>
      </c>
      <c r="B49" s="76" t="s">
        <v>184</v>
      </c>
      <c r="C49" s="77"/>
      <c r="D49" s="77"/>
    </row>
    <row r="50" spans="1:6" s="24" customFormat="1" ht="13.5" customHeight="1" x14ac:dyDescent="0.2">
      <c r="A50" s="74">
        <v>3.2</v>
      </c>
      <c r="B50" s="81" t="s">
        <v>155</v>
      </c>
      <c r="C50" s="73">
        <f>+C51+C52+C53+C54+C55</f>
        <v>0</v>
      </c>
      <c r="D50" s="73">
        <f>+D51+D52+D53+D54+D55</f>
        <v>0</v>
      </c>
    </row>
    <row r="51" spans="1:6" ht="13.5" customHeight="1" x14ac:dyDescent="0.2">
      <c r="A51" s="75" t="s">
        <v>225</v>
      </c>
      <c r="B51" s="76" t="s">
        <v>185</v>
      </c>
      <c r="C51" s="77"/>
      <c r="D51" s="77"/>
    </row>
    <row r="52" spans="1:6" ht="13.5" customHeight="1" x14ac:dyDescent="0.2">
      <c r="A52" s="75" t="s">
        <v>226</v>
      </c>
      <c r="B52" s="76" t="s">
        <v>186</v>
      </c>
      <c r="C52" s="77"/>
      <c r="D52" s="77"/>
    </row>
    <row r="53" spans="1:6" ht="13.5" customHeight="1" x14ac:dyDescent="0.2">
      <c r="A53" s="75" t="s">
        <v>227</v>
      </c>
      <c r="B53" s="76" t="s">
        <v>187</v>
      </c>
      <c r="C53" s="77"/>
      <c r="D53" s="77"/>
    </row>
    <row r="54" spans="1:6" ht="13.5" customHeight="1" x14ac:dyDescent="0.2">
      <c r="A54" s="75" t="s">
        <v>228</v>
      </c>
      <c r="B54" s="76" t="s">
        <v>188</v>
      </c>
      <c r="C54" s="77"/>
      <c r="D54" s="77"/>
    </row>
    <row r="55" spans="1:6" ht="13.5" customHeight="1" x14ac:dyDescent="0.2">
      <c r="A55" s="75" t="s">
        <v>229</v>
      </c>
      <c r="B55" s="78" t="s">
        <v>189</v>
      </c>
      <c r="C55" s="77"/>
      <c r="D55" s="77"/>
    </row>
    <row r="56" spans="1:6" s="24" customFormat="1" ht="13.5" customHeight="1" x14ac:dyDescent="0.2">
      <c r="A56" s="74">
        <v>3.3</v>
      </c>
      <c r="B56" s="72" t="s">
        <v>190</v>
      </c>
      <c r="C56" s="73">
        <f>+C45+C50</f>
        <v>0</v>
      </c>
      <c r="D56" s="73">
        <f>+D45+D50</f>
        <v>0</v>
      </c>
    </row>
    <row r="57" spans="1:6" s="24" customFormat="1" ht="13.5" customHeight="1" x14ac:dyDescent="0.2">
      <c r="A57" s="80">
        <v>4</v>
      </c>
      <c r="B57" s="72" t="s">
        <v>191</v>
      </c>
      <c r="C57" s="73">
        <f>+C27+C43+C56</f>
        <v>-233996501.58000183</v>
      </c>
      <c r="D57" s="73">
        <f>+D27+D43+D56</f>
        <v>-67589375.859998226</v>
      </c>
    </row>
    <row r="58" spans="1:6" s="24" customFormat="1" ht="13.5" customHeight="1" x14ac:dyDescent="0.2">
      <c r="A58" s="80">
        <v>5</v>
      </c>
      <c r="B58" s="72" t="s">
        <v>192</v>
      </c>
      <c r="C58" s="82">
        <v>309549506.35000002</v>
      </c>
      <c r="D58" s="82">
        <f>+'Uldegdliin tentsel'!C15</f>
        <v>75553004.769999996</v>
      </c>
      <c r="E58" s="58"/>
    </row>
    <row r="59" spans="1:6" s="24" customFormat="1" ht="13.5" customHeight="1" x14ac:dyDescent="0.2">
      <c r="A59" s="80">
        <v>6</v>
      </c>
      <c r="B59" s="72" t="s">
        <v>193</v>
      </c>
      <c r="C59" s="73">
        <f>+C58+C57</f>
        <v>75553004.769998193</v>
      </c>
      <c r="D59" s="73">
        <f>+D58+D57</f>
        <v>7963628.9100017697</v>
      </c>
      <c r="E59" s="40">
        <f>+'Uldegdliin tentsel'!D15</f>
        <v>7963628.9100000001</v>
      </c>
      <c r="F59" s="24">
        <f>+D59-E59</f>
        <v>1.7695128917694092E-6</v>
      </c>
    </row>
    <row r="60" spans="1:6" ht="36.75" customHeight="1" x14ac:dyDescent="0.2">
      <c r="E60" s="40">
        <f>+D59-E59</f>
        <v>1.7695128917694092E-6</v>
      </c>
    </row>
    <row r="61" spans="1:6" s="6" customFormat="1" ht="19.5" customHeight="1" x14ac:dyDescent="0.2">
      <c r="A61" s="5"/>
      <c r="B61" s="151" t="s">
        <v>279</v>
      </c>
      <c r="C61" s="151"/>
      <c r="D61" s="151"/>
      <c r="E61" s="59"/>
    </row>
    <row r="62" spans="1:6" s="6" customFormat="1" ht="19.5" customHeight="1" x14ac:dyDescent="0.2">
      <c r="A62" s="5"/>
      <c r="B62" s="151" t="s">
        <v>280</v>
      </c>
      <c r="C62" s="151"/>
      <c r="D62" s="151"/>
    </row>
  </sheetData>
  <mergeCells count="4">
    <mergeCell ref="B61:D61"/>
    <mergeCell ref="B62:D62"/>
    <mergeCell ref="A3:B3"/>
    <mergeCell ref="D1:D2"/>
  </mergeCells>
  <phoneticPr fontId="2" type="noConversion"/>
  <printOptions horizontalCentered="1"/>
  <pageMargins left="0" right="0" top="0" bottom="0" header="0" footer="0"/>
  <pageSetup paperSize="9" scale="9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29"/>
  <sheetViews>
    <sheetView topLeftCell="A11" workbookViewId="0">
      <selection activeCell="I36" sqref="H36:I38"/>
    </sheetView>
  </sheetViews>
  <sheetFormatPr defaultRowHeight="12.75" x14ac:dyDescent="0.2"/>
  <cols>
    <col min="3" max="3" width="15" style="60" bestFit="1" customWidth="1"/>
  </cols>
  <sheetData>
    <row r="6" spans="3:3" x14ac:dyDescent="0.2">
      <c r="C6" s="60">
        <v>175414.18</v>
      </c>
    </row>
    <row r="7" spans="3:3" x14ac:dyDescent="0.2">
      <c r="C7" s="60">
        <v>2206143.3199999998</v>
      </c>
    </row>
    <row r="8" spans="3:3" x14ac:dyDescent="0.2">
      <c r="C8" s="60">
        <v>2257988.6</v>
      </c>
    </row>
    <row r="9" spans="3:3" x14ac:dyDescent="0.2">
      <c r="C9" s="60">
        <v>154000</v>
      </c>
    </row>
    <row r="10" spans="3:3" x14ac:dyDescent="0.2">
      <c r="C10" s="60">
        <v>100000</v>
      </c>
    </row>
    <row r="11" spans="3:3" x14ac:dyDescent="0.2">
      <c r="C11" s="60">
        <v>302900</v>
      </c>
    </row>
    <row r="12" spans="3:3" x14ac:dyDescent="0.2">
      <c r="C12" s="60">
        <v>200000</v>
      </c>
    </row>
    <row r="13" spans="3:3" x14ac:dyDescent="0.2">
      <c r="C13" s="60">
        <v>2650732</v>
      </c>
    </row>
    <row r="14" spans="3:3" x14ac:dyDescent="0.2">
      <c r="C14" s="60">
        <v>2652780</v>
      </c>
    </row>
    <row r="15" spans="3:3" x14ac:dyDescent="0.2">
      <c r="C15" s="60">
        <v>177605500</v>
      </c>
    </row>
    <row r="16" spans="3:3" x14ac:dyDescent="0.2">
      <c r="C16" s="60">
        <v>256000</v>
      </c>
    </row>
    <row r="17" spans="3:3" x14ac:dyDescent="0.2">
      <c r="C17" s="60">
        <v>273700</v>
      </c>
    </row>
    <row r="18" spans="3:3" x14ac:dyDescent="0.2">
      <c r="C18" s="60">
        <v>6790000</v>
      </c>
    </row>
    <row r="19" spans="3:3" x14ac:dyDescent="0.2">
      <c r="C19" s="60">
        <v>95000</v>
      </c>
    </row>
    <row r="20" spans="3:3" x14ac:dyDescent="0.2">
      <c r="C20" s="60">
        <v>1150000</v>
      </c>
    </row>
    <row r="21" spans="3:3" x14ac:dyDescent="0.2">
      <c r="C21" s="60">
        <v>810680</v>
      </c>
    </row>
    <row r="22" spans="3:3" x14ac:dyDescent="0.2">
      <c r="C22" s="60">
        <v>280000</v>
      </c>
    </row>
    <row r="23" spans="3:3" x14ac:dyDescent="0.2">
      <c r="C23" s="60">
        <v>608774</v>
      </c>
    </row>
    <row r="24" spans="3:3" x14ac:dyDescent="0.2">
      <c r="C24" s="60">
        <v>20000000</v>
      </c>
    </row>
    <row r="25" spans="3:3" x14ac:dyDescent="0.2">
      <c r="C25" s="60">
        <v>15000</v>
      </c>
    </row>
    <row r="26" spans="3:3" x14ac:dyDescent="0.2">
      <c r="C26" s="60">
        <v>32081</v>
      </c>
    </row>
    <row r="27" spans="3:3" x14ac:dyDescent="0.2">
      <c r="C27" s="60">
        <v>4133714</v>
      </c>
    </row>
    <row r="28" spans="3:3" x14ac:dyDescent="0.2">
      <c r="C28" s="60">
        <v>676048</v>
      </c>
    </row>
    <row r="29" spans="3:3" x14ac:dyDescent="0.2">
      <c r="C29" s="60">
        <f>SUM(C6:C28)</f>
        <v>223426455.09999999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Nuur</vt:lpstr>
      <vt:lpstr>Medegdel</vt:lpstr>
      <vt:lpstr>Uldegdliin tentsel</vt:lpstr>
      <vt:lpstr>Orlogo, ur dun</vt:lpstr>
      <vt:lpstr>Omchiin oorchlolt</vt:lpstr>
      <vt:lpstr>Mongon guilgee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Үндсэн хөрөнгийн нягтлан бодогч</cp:lastModifiedBy>
  <cp:lastPrinted>2023-07-24T12:05:40Z</cp:lastPrinted>
  <dcterms:created xsi:type="dcterms:W3CDTF">2006-08-12T06:17:24Z</dcterms:created>
  <dcterms:modified xsi:type="dcterms:W3CDTF">2023-08-31T03:14:49Z</dcterms:modified>
</cp:coreProperties>
</file>