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mbers\Санхүүгийн тайлан нэгтгэл\"/>
    </mc:Choice>
  </mc:AlternateContent>
  <bookViews>
    <workbookView xWindow="0" yWindow="0" windowWidth="20490" windowHeight="7155" activeTab="1"/>
  </bookViews>
  <sheets>
    <sheet name="MNG" sheetId="1" r:id="rId1"/>
    <sheet name="ENG" sheetId="4" r:id="rId2"/>
  </sheets>
  <definedNames>
    <definedName name="_xlnm._FilterDatabase" localSheetId="0" hidden="1">MNG!$A$4:$O$59</definedName>
    <definedName name="_xlnm.Print_Area" localSheetId="0">MNG!$A$1:$M$61</definedName>
  </definedNames>
  <calcPr calcId="152511"/>
</workbook>
</file>

<file path=xl/calcChain.xml><?xml version="1.0" encoding="utf-8"?>
<calcChain xmlns="http://schemas.openxmlformats.org/spreadsheetml/2006/main">
  <c r="D8" i="4" l="1"/>
  <c r="D12" i="4"/>
  <c r="D9" i="4"/>
  <c r="D30" i="4"/>
  <c r="D36" i="4"/>
  <c r="D7" i="4"/>
  <c r="D40" i="4"/>
  <c r="D17" i="4"/>
  <c r="D29" i="4"/>
  <c r="D18" i="4"/>
  <c r="D26" i="4"/>
  <c r="D41" i="4"/>
  <c r="D42" i="4"/>
  <c r="D15" i="4"/>
  <c r="D19" i="4"/>
  <c r="D14" i="4"/>
  <c r="D25" i="4"/>
  <c r="D27" i="4"/>
  <c r="D16" i="4"/>
  <c r="D43" i="4"/>
  <c r="D21" i="4"/>
  <c r="D37" i="4"/>
  <c r="D22" i="4"/>
  <c r="D44" i="4"/>
  <c r="D45" i="4"/>
  <c r="D46" i="4"/>
  <c r="D47" i="4"/>
  <c r="D48" i="4"/>
  <c r="D34" i="4"/>
  <c r="D49" i="4"/>
  <c r="D50" i="4"/>
  <c r="D51" i="4"/>
  <c r="D24" i="4"/>
  <c r="D52" i="4"/>
  <c r="D32" i="4"/>
  <c r="D28" i="4"/>
  <c r="D31" i="4"/>
  <c r="D33" i="4"/>
  <c r="D11" i="4"/>
  <c r="D35" i="4"/>
  <c r="D53" i="4"/>
  <c r="D38" i="4"/>
  <c r="D13" i="4"/>
  <c r="D23" i="4"/>
  <c r="D54" i="4"/>
  <c r="D20" i="4"/>
  <c r="D55" i="4"/>
  <c r="D56" i="4"/>
  <c r="D57" i="4"/>
  <c r="D58" i="4"/>
  <c r="D10" i="4"/>
  <c r="D39" i="4"/>
  <c r="M33" i="1" l="1"/>
  <c r="F58" i="4" l="1"/>
  <c r="G58" i="4"/>
  <c r="H58" i="4"/>
  <c r="I58" i="4"/>
  <c r="J58" i="4"/>
  <c r="K58" i="4"/>
  <c r="L58" i="4"/>
  <c r="M58" i="4"/>
  <c r="F54" i="4"/>
  <c r="G54" i="4"/>
  <c r="H54" i="4"/>
  <c r="I54" i="4"/>
  <c r="J54" i="4"/>
  <c r="K54" i="4"/>
  <c r="L54" i="4"/>
  <c r="M54" i="4"/>
  <c r="F10" i="4"/>
  <c r="G10" i="4"/>
  <c r="H10" i="4"/>
  <c r="I10" i="4"/>
  <c r="J10" i="4"/>
  <c r="K10" i="4"/>
  <c r="L10" i="4"/>
  <c r="M10" i="4"/>
  <c r="F50" i="4"/>
  <c r="G50" i="4"/>
  <c r="H50" i="4"/>
  <c r="I50" i="4"/>
  <c r="J50" i="4"/>
  <c r="K50" i="4"/>
  <c r="L50" i="4"/>
  <c r="M50" i="4"/>
  <c r="E58" i="4"/>
  <c r="E54" i="4"/>
  <c r="E10" i="4"/>
  <c r="E50" i="4"/>
  <c r="A55" i="1"/>
  <c r="A56" i="1" s="1"/>
  <c r="A57" i="1" s="1"/>
  <c r="A58" i="1" s="1"/>
  <c r="F8" i="4"/>
  <c r="G8" i="4"/>
  <c r="H8" i="4"/>
  <c r="I8" i="4"/>
  <c r="J8" i="4"/>
  <c r="K8" i="4"/>
  <c r="L8" i="4"/>
  <c r="M8" i="4"/>
  <c r="F9" i="4"/>
  <c r="G9" i="4"/>
  <c r="H9" i="4"/>
  <c r="I9" i="4"/>
  <c r="J9" i="4"/>
  <c r="K9" i="4"/>
  <c r="L9" i="4"/>
  <c r="M9" i="4"/>
  <c r="F40" i="4"/>
  <c r="G40" i="4"/>
  <c r="H40" i="4"/>
  <c r="I40" i="4"/>
  <c r="J40" i="4"/>
  <c r="K40" i="4"/>
  <c r="L40" i="4"/>
  <c r="M40" i="4"/>
  <c r="F37" i="4"/>
  <c r="G37" i="4"/>
  <c r="H37" i="4"/>
  <c r="I37" i="4"/>
  <c r="J37" i="4"/>
  <c r="K37" i="4"/>
  <c r="L37" i="4"/>
  <c r="M37" i="4"/>
  <c r="F7" i="4"/>
  <c r="G7" i="4"/>
  <c r="H7" i="4"/>
  <c r="I7" i="4"/>
  <c r="J7" i="4"/>
  <c r="K7" i="4"/>
  <c r="L7" i="4"/>
  <c r="M7" i="4"/>
  <c r="F13" i="4"/>
  <c r="G13" i="4"/>
  <c r="H13" i="4"/>
  <c r="I13" i="4"/>
  <c r="J13" i="4"/>
  <c r="K13" i="4"/>
  <c r="L13" i="4"/>
  <c r="M13" i="4"/>
  <c r="F27" i="4"/>
  <c r="G27" i="4"/>
  <c r="H27" i="4"/>
  <c r="I27" i="4"/>
  <c r="J27" i="4"/>
  <c r="K27" i="4"/>
  <c r="L27" i="4"/>
  <c r="M27" i="4"/>
  <c r="F25" i="4"/>
  <c r="G25" i="4"/>
  <c r="H25" i="4"/>
  <c r="I25" i="4"/>
  <c r="J25" i="4"/>
  <c r="K25" i="4"/>
  <c r="L25" i="4"/>
  <c r="M25" i="4"/>
  <c r="F12" i="4"/>
  <c r="G12" i="4"/>
  <c r="H12" i="4"/>
  <c r="I12" i="4"/>
  <c r="J12" i="4"/>
  <c r="K12" i="4"/>
  <c r="L12" i="4"/>
  <c r="M12" i="4"/>
  <c r="F18" i="4"/>
  <c r="G18" i="4"/>
  <c r="H18" i="4"/>
  <c r="I18" i="4"/>
  <c r="J18" i="4"/>
  <c r="K18" i="4"/>
  <c r="L18" i="4"/>
  <c r="M18" i="4"/>
  <c r="F34" i="4"/>
  <c r="G34" i="4"/>
  <c r="H34" i="4"/>
  <c r="I34" i="4"/>
  <c r="J34" i="4"/>
  <c r="K34" i="4"/>
  <c r="L34" i="4"/>
  <c r="M34" i="4"/>
  <c r="F11" i="4"/>
  <c r="G11" i="4"/>
  <c r="H11" i="4"/>
  <c r="I11" i="4"/>
  <c r="J11" i="4"/>
  <c r="K11" i="4"/>
  <c r="L11" i="4"/>
  <c r="M11" i="4"/>
  <c r="F38" i="4"/>
  <c r="G38" i="4"/>
  <c r="H38" i="4"/>
  <c r="I38" i="4"/>
  <c r="J38" i="4"/>
  <c r="K38" i="4"/>
  <c r="L38" i="4"/>
  <c r="M38" i="4"/>
  <c r="F23" i="4"/>
  <c r="G23" i="4"/>
  <c r="H23" i="4"/>
  <c r="I23" i="4"/>
  <c r="J23" i="4"/>
  <c r="K23" i="4"/>
  <c r="L23" i="4"/>
  <c r="M23" i="4"/>
  <c r="F21" i="4"/>
  <c r="G21" i="4"/>
  <c r="H21" i="4"/>
  <c r="I21" i="4"/>
  <c r="J21" i="4"/>
  <c r="K21" i="4"/>
  <c r="L21" i="4"/>
  <c r="M21" i="4"/>
  <c r="F14" i="4"/>
  <c r="G14" i="4"/>
  <c r="H14" i="4"/>
  <c r="I14" i="4"/>
  <c r="J14" i="4"/>
  <c r="K14" i="4"/>
  <c r="L14" i="4"/>
  <c r="M14" i="4"/>
  <c r="F15" i="4"/>
  <c r="G15" i="4"/>
  <c r="H15" i="4"/>
  <c r="I15" i="4"/>
  <c r="J15" i="4"/>
  <c r="K15" i="4"/>
  <c r="L15" i="4"/>
  <c r="M15" i="4"/>
  <c r="F22" i="4"/>
  <c r="G22" i="4"/>
  <c r="H22" i="4"/>
  <c r="I22" i="4"/>
  <c r="J22" i="4"/>
  <c r="K22" i="4"/>
  <c r="L22" i="4"/>
  <c r="M22" i="4"/>
  <c r="F47" i="4"/>
  <c r="G47" i="4"/>
  <c r="H47" i="4"/>
  <c r="I47" i="4"/>
  <c r="J47" i="4"/>
  <c r="K47" i="4"/>
  <c r="L47" i="4"/>
  <c r="M47" i="4"/>
  <c r="F17" i="4"/>
  <c r="G17" i="4"/>
  <c r="H17" i="4"/>
  <c r="I17" i="4"/>
  <c r="J17" i="4"/>
  <c r="K17" i="4"/>
  <c r="L17" i="4"/>
  <c r="M17" i="4"/>
  <c r="F32" i="4"/>
  <c r="G32" i="4"/>
  <c r="H32" i="4"/>
  <c r="I32" i="4"/>
  <c r="J32" i="4"/>
  <c r="K32" i="4"/>
  <c r="L32" i="4"/>
  <c r="M32" i="4"/>
  <c r="F45" i="4"/>
  <c r="G45" i="4"/>
  <c r="H45" i="4"/>
  <c r="I45" i="4"/>
  <c r="J45" i="4"/>
  <c r="K45" i="4"/>
  <c r="L45" i="4"/>
  <c r="M45" i="4"/>
  <c r="F41" i="4"/>
  <c r="G41" i="4"/>
  <c r="H41" i="4"/>
  <c r="I41" i="4"/>
  <c r="J41" i="4"/>
  <c r="K41" i="4"/>
  <c r="L41" i="4"/>
  <c r="M41" i="4"/>
  <c r="F51" i="4"/>
  <c r="G51" i="4"/>
  <c r="H51" i="4"/>
  <c r="I51" i="4"/>
  <c r="J51" i="4"/>
  <c r="K51" i="4"/>
  <c r="L51" i="4"/>
  <c r="M51" i="4"/>
  <c r="F56" i="4"/>
  <c r="G56" i="4"/>
  <c r="H56" i="4"/>
  <c r="I56" i="4"/>
  <c r="J56" i="4"/>
  <c r="K56" i="4"/>
  <c r="L56" i="4"/>
  <c r="M56" i="4"/>
  <c r="F16" i="4"/>
  <c r="G16" i="4"/>
  <c r="H16" i="4"/>
  <c r="I16" i="4"/>
  <c r="J16" i="4"/>
  <c r="K16" i="4"/>
  <c r="L16" i="4"/>
  <c r="M16" i="4"/>
  <c r="F26" i="4"/>
  <c r="G26" i="4"/>
  <c r="H26" i="4"/>
  <c r="I26" i="4"/>
  <c r="J26" i="4"/>
  <c r="K26" i="4"/>
  <c r="L26" i="4"/>
  <c r="M26" i="4"/>
  <c r="F46" i="4"/>
  <c r="G46" i="4"/>
  <c r="H46" i="4"/>
  <c r="I46" i="4"/>
  <c r="J46" i="4"/>
  <c r="K46" i="4"/>
  <c r="L46" i="4"/>
  <c r="M46" i="4"/>
  <c r="F48" i="4"/>
  <c r="G48" i="4"/>
  <c r="H48" i="4"/>
  <c r="I48" i="4"/>
  <c r="J48" i="4"/>
  <c r="K48" i="4"/>
  <c r="L48" i="4"/>
  <c r="M48" i="4"/>
  <c r="F42" i="4"/>
  <c r="G42" i="4"/>
  <c r="H42" i="4"/>
  <c r="I42" i="4"/>
  <c r="J42" i="4"/>
  <c r="K42" i="4"/>
  <c r="L42" i="4"/>
  <c r="M42" i="4"/>
  <c r="F20" i="4"/>
  <c r="G20" i="4"/>
  <c r="H20" i="4"/>
  <c r="I20" i="4"/>
  <c r="J20" i="4"/>
  <c r="K20" i="4"/>
  <c r="L20" i="4"/>
  <c r="M20" i="4"/>
  <c r="F30" i="4"/>
  <c r="G30" i="4"/>
  <c r="H30" i="4"/>
  <c r="I30" i="4"/>
  <c r="J30" i="4"/>
  <c r="K30" i="4"/>
  <c r="L30" i="4"/>
  <c r="M30" i="4"/>
  <c r="F29" i="4"/>
  <c r="G29" i="4"/>
  <c r="H29" i="4"/>
  <c r="I29" i="4"/>
  <c r="J29" i="4"/>
  <c r="K29" i="4"/>
  <c r="L29" i="4"/>
  <c r="M29" i="4"/>
  <c r="F19" i="4"/>
  <c r="G19" i="4"/>
  <c r="H19" i="4"/>
  <c r="I19" i="4"/>
  <c r="J19" i="4"/>
  <c r="K19" i="4"/>
  <c r="L19" i="4"/>
  <c r="M19" i="4"/>
  <c r="F52" i="4"/>
  <c r="G52" i="4"/>
  <c r="H52" i="4"/>
  <c r="I52" i="4"/>
  <c r="J52" i="4"/>
  <c r="K52" i="4"/>
  <c r="L52" i="4"/>
  <c r="M52" i="4"/>
  <c r="F57" i="4"/>
  <c r="G57" i="4"/>
  <c r="H57" i="4"/>
  <c r="I57" i="4"/>
  <c r="J57" i="4"/>
  <c r="K57" i="4"/>
  <c r="L57" i="4"/>
  <c r="M57" i="4"/>
  <c r="F44" i="4"/>
  <c r="G44" i="4"/>
  <c r="H44" i="4"/>
  <c r="I44" i="4"/>
  <c r="J44" i="4"/>
  <c r="K44" i="4"/>
  <c r="L44" i="4"/>
  <c r="M44" i="4"/>
  <c r="F31" i="4"/>
  <c r="G31" i="4"/>
  <c r="H31" i="4"/>
  <c r="I31" i="4"/>
  <c r="J31" i="4"/>
  <c r="K31" i="4"/>
  <c r="L31" i="4"/>
  <c r="M31" i="4"/>
  <c r="F33" i="4"/>
  <c r="G33" i="4"/>
  <c r="H33" i="4"/>
  <c r="I33" i="4"/>
  <c r="J33" i="4"/>
  <c r="K33" i="4"/>
  <c r="L33" i="4"/>
  <c r="M33" i="4"/>
  <c r="F43" i="4"/>
  <c r="G43" i="4"/>
  <c r="H43" i="4"/>
  <c r="I43" i="4"/>
  <c r="J43" i="4"/>
  <c r="K43" i="4"/>
  <c r="L43" i="4"/>
  <c r="M43" i="4"/>
  <c r="F24" i="4"/>
  <c r="G24" i="4"/>
  <c r="H24" i="4"/>
  <c r="I24" i="4"/>
  <c r="J24" i="4"/>
  <c r="K24" i="4"/>
  <c r="L24" i="4"/>
  <c r="M24" i="4"/>
  <c r="F28" i="4"/>
  <c r="G28" i="4"/>
  <c r="H28" i="4"/>
  <c r="I28" i="4"/>
  <c r="J28" i="4"/>
  <c r="K28" i="4"/>
  <c r="L28" i="4"/>
  <c r="M28" i="4"/>
  <c r="F55" i="4"/>
  <c r="G55" i="4"/>
  <c r="H55" i="4"/>
  <c r="I55" i="4"/>
  <c r="J55" i="4"/>
  <c r="K55" i="4"/>
  <c r="L55" i="4"/>
  <c r="M55" i="4"/>
  <c r="F49" i="4"/>
  <c r="G49" i="4"/>
  <c r="H49" i="4"/>
  <c r="I49" i="4"/>
  <c r="J49" i="4"/>
  <c r="K49" i="4"/>
  <c r="L49" i="4"/>
  <c r="M49" i="4"/>
  <c r="F36" i="4"/>
  <c r="G36" i="4"/>
  <c r="H36" i="4"/>
  <c r="I36" i="4"/>
  <c r="J36" i="4"/>
  <c r="K36" i="4"/>
  <c r="L36" i="4"/>
  <c r="M36" i="4"/>
  <c r="F35" i="4"/>
  <c r="G35" i="4"/>
  <c r="H35" i="4"/>
  <c r="I35" i="4"/>
  <c r="J35" i="4"/>
  <c r="K35" i="4"/>
  <c r="L35" i="4"/>
  <c r="M35" i="4"/>
  <c r="F53" i="4"/>
  <c r="G53" i="4"/>
  <c r="H53" i="4"/>
  <c r="I53" i="4"/>
  <c r="J53" i="4"/>
  <c r="K53" i="4"/>
  <c r="L53" i="4"/>
  <c r="M53" i="4"/>
  <c r="M39" i="4"/>
  <c r="L39" i="4"/>
  <c r="K39" i="4"/>
  <c r="J39" i="4"/>
  <c r="I39" i="4"/>
  <c r="H39" i="4"/>
  <c r="G39" i="4"/>
  <c r="F39" i="4"/>
  <c r="E8" i="4"/>
  <c r="E9" i="4"/>
  <c r="E40" i="4"/>
  <c r="E37" i="4"/>
  <c r="E7" i="4"/>
  <c r="E13" i="4"/>
  <c r="E27" i="4"/>
  <c r="E25" i="4"/>
  <c r="E12" i="4"/>
  <c r="E18" i="4"/>
  <c r="E34" i="4"/>
  <c r="E11" i="4"/>
  <c r="E38" i="4"/>
  <c r="E23" i="4"/>
  <c r="E21" i="4"/>
  <c r="E14" i="4"/>
  <c r="E15" i="4"/>
  <c r="E22" i="4"/>
  <c r="E47" i="4"/>
  <c r="E17" i="4"/>
  <c r="E32" i="4"/>
  <c r="E45" i="4"/>
  <c r="E41" i="4"/>
  <c r="E51" i="4"/>
  <c r="E56" i="4"/>
  <c r="E16" i="4"/>
  <c r="E26" i="4"/>
  <c r="E46" i="4"/>
  <c r="E48" i="4"/>
  <c r="E42" i="4"/>
  <c r="E20" i="4"/>
  <c r="E30" i="4"/>
  <c r="E29" i="4"/>
  <c r="E19" i="4"/>
  <c r="E52" i="4"/>
  <c r="E57" i="4"/>
  <c r="E44" i="4"/>
  <c r="E31" i="4"/>
  <c r="E33" i="4"/>
  <c r="E43" i="4"/>
  <c r="E24" i="4"/>
  <c r="E28" i="4"/>
  <c r="E55" i="4"/>
  <c r="E49" i="4"/>
  <c r="E36" i="4"/>
  <c r="E35" i="4"/>
  <c r="E53" i="4"/>
  <c r="E39" i="4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E59" i="1" l="1"/>
  <c r="F59" i="1"/>
  <c r="G59" i="1"/>
  <c r="H59" i="1"/>
  <c r="I59" i="1"/>
  <c r="J59" i="1"/>
  <c r="K59" i="1"/>
  <c r="L59" i="1"/>
  <c r="M59" i="1"/>
  <c r="D59" i="1"/>
  <c r="A8" i="4" l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L59" i="4" l="1"/>
  <c r="M59" i="4"/>
  <c r="D59" i="4" l="1"/>
  <c r="E59" i="4" l="1"/>
  <c r="F59" i="4"/>
  <c r="G59" i="4"/>
  <c r="H59" i="4"/>
  <c r="I59" i="4"/>
  <c r="J59" i="4"/>
  <c r="K59" i="4"/>
</calcChain>
</file>

<file path=xl/sharedStrings.xml><?xml version="1.0" encoding="utf-8"?>
<sst xmlns="http://schemas.openxmlformats.org/spreadsheetml/2006/main" count="252" uniqueCount="193">
  <si>
    <t>№</t>
  </si>
  <si>
    <t>Үсгэн код</t>
  </si>
  <si>
    <t>Компанийн нэр</t>
  </si>
  <si>
    <t xml:space="preserve">Эргэлтийн хөрөнгө </t>
  </si>
  <si>
    <t>Эргэлтийн бус хөрөнгө</t>
  </si>
  <si>
    <t>Богино хугацаат өр төлбөр</t>
  </si>
  <si>
    <t>Нийт өр төлбөр</t>
  </si>
  <si>
    <t>Эздийн өмч</t>
  </si>
  <si>
    <t>TDB</t>
  </si>
  <si>
    <t>"ТИ ДИ БИ КАПИТАЛ ҮЦК" ХХК</t>
  </si>
  <si>
    <t>BDSC</t>
  </si>
  <si>
    <t>"БИ ДИ СЕК ҮЦК" ХК</t>
  </si>
  <si>
    <t>ARD</t>
  </si>
  <si>
    <t>"АРД КАПИТАЛ ГРУПП ҮЦК" ХХК</t>
  </si>
  <si>
    <t>GLMT</t>
  </si>
  <si>
    <t>"ГОЛОМТ КАПИТАЛ ҮЦК" ХХК</t>
  </si>
  <si>
    <t>BZIN</t>
  </si>
  <si>
    <t>"МИРЭ ЭССЭТ СЕКЬЮРИТИС МОНГОЛ ҮЦК" ХХК</t>
  </si>
  <si>
    <t>MNET</t>
  </si>
  <si>
    <t>"АРД СЕКЬЮРИТИЗ ҮЦК" ХХК</t>
  </si>
  <si>
    <t>ECM</t>
  </si>
  <si>
    <t>"ЕВРАЗИА КАПИТАЛ ХОЛДИНГ ҮЦК" ХК</t>
  </si>
  <si>
    <t>NSEC</t>
  </si>
  <si>
    <t>"НЭЙШНЛ СЕКЮРИТИС ҮЦК" ХХК</t>
  </si>
  <si>
    <t>DELG</t>
  </si>
  <si>
    <t>"ДЭЛГЭРХАНГАЙ СЕКЮРИТИЗ ҮЦК" ХХК</t>
  </si>
  <si>
    <t>CAPM</t>
  </si>
  <si>
    <t>"КАПИТАЛ МАРКЕТ КОРПОРАЦИ ҮЦК" ХХК</t>
  </si>
  <si>
    <t>STIN</t>
  </si>
  <si>
    <t>"СТАНДАРТ ИНВЕСТМЕНТ ҮЦК" ХХК</t>
  </si>
  <si>
    <t>MICC</t>
  </si>
  <si>
    <t>"ЭМ АЙ СИ СИ  ҮЦК" ХХК</t>
  </si>
  <si>
    <t>SGC</t>
  </si>
  <si>
    <t>"ЭС ЖИ КАПИТАЛ ҮЦК" ХХК</t>
  </si>
  <si>
    <t>FRON</t>
  </si>
  <si>
    <t>"ФРОНТИЕР ҮЦК" ХХК</t>
  </si>
  <si>
    <t>ACE</t>
  </si>
  <si>
    <t>"АСЕ ЭНД Т КАПИТАЛ ҮЦК" ХХК</t>
  </si>
  <si>
    <t>NOVL</t>
  </si>
  <si>
    <t>"НОВЕЛ ИНВЕСТМЕНТ ҮЦК" ХХК</t>
  </si>
  <si>
    <t>BLAC</t>
  </si>
  <si>
    <t>"БЛЭКСТОУН ИНТЕРНЭЙШНЛ ҮЦК" ХХК</t>
  </si>
  <si>
    <t>BLMB</t>
  </si>
  <si>
    <t xml:space="preserve">"БЛҮМСБЮРИ СЕКЮРИТИЕС ҮЦК" ХХК </t>
  </si>
  <si>
    <t>ALTN</t>
  </si>
  <si>
    <t>"АЛТАН ХОРОМСОГ ҮЦК" ХХК</t>
  </si>
  <si>
    <t>BULG</t>
  </si>
  <si>
    <t>"БУЛГАН БРОКЕР ҮЦК" ХХК</t>
  </si>
  <si>
    <t>APS</t>
  </si>
  <si>
    <t>"АЗИА ПАСИФИК СЕКЬЮРИТИС ҮЦК" ХХК</t>
  </si>
  <si>
    <t>GDSC</t>
  </si>
  <si>
    <t>"ГҮҮДСЕК ҮЦК" ХХК</t>
  </si>
  <si>
    <t>BUMB</t>
  </si>
  <si>
    <t>"БУМБАТ-АЛТАЙ ҮЦК" ХХК</t>
  </si>
  <si>
    <t>MONG</t>
  </si>
  <si>
    <t>"МОНГОЛ СЕКЮРИТИЕС ҮЦК" ХК</t>
  </si>
  <si>
    <t>SECP</t>
  </si>
  <si>
    <t>"СИКАП  ҮЦК" ХХК</t>
  </si>
  <si>
    <t>MIBG</t>
  </si>
  <si>
    <t>"ЭМ АЙ БИ ЖИ ХХК ҮЦК"</t>
  </si>
  <si>
    <t>TNGR</t>
  </si>
  <si>
    <t>"ТЭНГЭР КАПИТАЛ  ҮЦК" ХХК</t>
  </si>
  <si>
    <t>TTOL</t>
  </si>
  <si>
    <t>HUN</t>
  </si>
  <si>
    <t>"ХҮННҮ ЭМПАЙР ҮЦК" ХХК</t>
  </si>
  <si>
    <t>ARGB</t>
  </si>
  <si>
    <t>"АРГАЙ БЭСТ ҮЦК" ХХК</t>
  </si>
  <si>
    <t>GATR</t>
  </si>
  <si>
    <t>"ГАЦУУРТ ТРЕЙД ҮЦК" ХХК</t>
  </si>
  <si>
    <t>FCX</t>
  </si>
  <si>
    <t>"ЭФ СИ ИКС ҮЦК" ХХК</t>
  </si>
  <si>
    <t>MSEC</t>
  </si>
  <si>
    <t>"МОНСЕК ҮЦК" ХХК</t>
  </si>
  <si>
    <t>BATS</t>
  </si>
  <si>
    <t>"БАТС ҮЦК" ХХК</t>
  </si>
  <si>
    <t>GAUL</t>
  </si>
  <si>
    <t>"ГАҮЛИ ҮЦК" ХХК</t>
  </si>
  <si>
    <t>GNDX</t>
  </si>
  <si>
    <t>"ГЕНДЕКС ҮЦК" ХХК</t>
  </si>
  <si>
    <t>TCHB</t>
  </si>
  <si>
    <t>"ТУЛГАТ ЧАНДМАНЬ БАЯН  ҮЦК" ХХК</t>
  </si>
  <si>
    <t>LFTI</t>
  </si>
  <si>
    <t>"ЛАЙФТАЙМ ИНВЕСТМЕНТ ҮЦК" ХХК</t>
  </si>
  <si>
    <t>MERG</t>
  </si>
  <si>
    <t>"МЭРГЭН САНАА ҮЦК" ХХК</t>
  </si>
  <si>
    <t>TABO</t>
  </si>
  <si>
    <t>"ТАВАН БОГД ҮЦК" ХХК</t>
  </si>
  <si>
    <t>ZRGD</t>
  </si>
  <si>
    <t>"ЗЭРГЭД ҮЦК" ХХК</t>
  </si>
  <si>
    <t>GDEV</t>
  </si>
  <si>
    <t>"ГРАНДДЕВЕЛОПМЕНТ ҮЦК" ХХК</t>
  </si>
  <si>
    <t>UNDR</t>
  </si>
  <si>
    <t>"ӨНДӨРХААН ИНВЕСТ ҮЦК" ХХК</t>
  </si>
  <si>
    <t>SANR</t>
  </si>
  <si>
    <t>"САНАР ҮЦК" ХХК</t>
  </si>
  <si>
    <t>MSDQ</t>
  </si>
  <si>
    <t>"МАСДАК ҮНЭТ ЦААСНЫ КОМПАНИ" ХХК</t>
  </si>
  <si>
    <t>DRBR</t>
  </si>
  <si>
    <t>"ДАРХАН БРОКЕР ҮЦК" ХХК</t>
  </si>
  <si>
    <t>BSK</t>
  </si>
  <si>
    <t>"БЛЮСКАЙ СЕКЬЮРИТИЗ ҮЦК" ХК</t>
  </si>
  <si>
    <t>DCF</t>
  </si>
  <si>
    <t>"ДИ СИ ЭФ" ХХК</t>
  </si>
  <si>
    <t>ZGB</t>
  </si>
  <si>
    <t>"ЗЭТ ЖИ БИ ҮЦК" ХХК</t>
  </si>
  <si>
    <t>Нийт</t>
  </si>
  <si>
    <t>Эх сурвалж: https://e-balance.mof.gov.mn/</t>
  </si>
  <si>
    <t>Нийт хөрөнгө</t>
  </si>
  <si>
    <t>Total</t>
  </si>
  <si>
    <t>Company name</t>
  </si>
  <si>
    <t>Symbol</t>
  </si>
  <si>
    <t>Current asset</t>
  </si>
  <si>
    <t>Non-current assets</t>
  </si>
  <si>
    <t>Total asset</t>
  </si>
  <si>
    <t xml:space="preserve">Short-term debt </t>
  </si>
  <si>
    <t>Owner's Eqiuty</t>
  </si>
  <si>
    <r>
      <rPr>
        <b/>
        <sz val="11"/>
        <color theme="1"/>
        <rFont val="Arial"/>
        <family val="2"/>
      </rPr>
      <t>Source</t>
    </r>
    <r>
      <rPr>
        <sz val="11"/>
        <color theme="1"/>
        <rFont val="Arial"/>
        <family val="2"/>
      </rPr>
      <t>: https://e-balance.mof.gov.mn/</t>
    </r>
  </si>
  <si>
    <t>Net income (or loss)</t>
  </si>
  <si>
    <t>BALANCE SHEET /by thousand MNT/</t>
  </si>
  <si>
    <t>INCOME STATEMENT /by thousand MNT/</t>
  </si>
  <si>
    <t>Ranked by Net income (or loss)</t>
  </si>
  <si>
    <t>Note:</t>
  </si>
  <si>
    <t>БАЛАНСЫН ҮЗҮҮЛЭЛТ /Мянган төгрөгөөр/</t>
  </si>
  <si>
    <t>Тайлант үеийн ашиг (алдагдал)</t>
  </si>
  <si>
    <t>Үндсэн үйл ажиллагааны мөнгөн орлого</t>
  </si>
  <si>
    <t>Үндсэн үйл ажиллагааны мөнгөн зарлага (-)</t>
  </si>
  <si>
    <t>Тайлант үеийн ашиг /алдагдал/-ийн үзүүлэлтээр жагсаав</t>
  </si>
  <si>
    <t>Total debt</t>
  </si>
  <si>
    <t>Үйл ажиллагааны орлого</t>
  </si>
  <si>
    <t>ОРЛОГЫН ТАЙЛАНГИЙН ҮЗҮҮЛЭЛТ /Мянган төгрөгөөр/</t>
  </si>
  <si>
    <t>МӨНГӨН ГҮЙЛГЭЭНИЙ ҮЗҮҮЛЭЛТ              /Мянган төгрөгөөр/</t>
  </si>
  <si>
    <t>CASH FLOW /by thousand MNT/</t>
  </si>
  <si>
    <t>Operating income</t>
  </si>
  <si>
    <t>SILS</t>
  </si>
  <si>
    <t>"СИЛВЭР ЛАЙТ СЕКЮРИТИЗ ҮЦК" ХХК</t>
  </si>
  <si>
    <t>"АПЕКС КАПИТАЛ ҮЦК" ХХК</t>
  </si>
  <si>
    <t>SILVER LIGHT SECURITIES</t>
  </si>
  <si>
    <t>Operating cash expense</t>
  </si>
  <si>
    <t>Operating cash income</t>
  </si>
  <si>
    <t>BDSEC</t>
  </si>
  <si>
    <t>NOVEL INVESTMENT</t>
  </si>
  <si>
    <t>TENGER CAPITAL</t>
  </si>
  <si>
    <t>GOLOMT CAPITAL</t>
  </si>
  <si>
    <t>MIRAE ASSET SECURITIES MONGOLIA</t>
  </si>
  <si>
    <t>ARD CAPITAL GROUP</t>
  </si>
  <si>
    <t>TDB CAPITAL</t>
  </si>
  <si>
    <t>STANDART INVESTMENT</t>
  </si>
  <si>
    <t>ARD SECURITIES</t>
  </si>
  <si>
    <t>GAULI</t>
  </si>
  <si>
    <t>MONSEC</t>
  </si>
  <si>
    <t>NATIONAL SECURITIES</t>
  </si>
  <si>
    <t>ASIA PACIFIC SECURITIES</t>
  </si>
  <si>
    <t>BUMBAT-ALTAI</t>
  </si>
  <si>
    <t>LIFETIME INVESTMENT</t>
  </si>
  <si>
    <t>DELGERKHANGAI SECURITIES</t>
  </si>
  <si>
    <t>ZERGED</t>
  </si>
  <si>
    <t>BULGAN BROKER</t>
  </si>
  <si>
    <t>BLOOMSBURY SECURITIES</t>
  </si>
  <si>
    <t>UNDURKHAAN INVEST</t>
  </si>
  <si>
    <t>TAVAN BOGD</t>
  </si>
  <si>
    <t>SECAP</t>
  </si>
  <si>
    <t>TULGAT CHANDMANI BAYAN</t>
  </si>
  <si>
    <t>EURASIA CAPITAL HOLDING</t>
  </si>
  <si>
    <t>BLACKSTONE INTERNATIONAL</t>
  </si>
  <si>
    <t>ALTAN KHOROMSOG</t>
  </si>
  <si>
    <t>SANAR</t>
  </si>
  <si>
    <t>DARKHAN BROKER</t>
  </si>
  <si>
    <t>CAPITAL MARKET CORPORATION</t>
  </si>
  <si>
    <t>MERGEN SANAA</t>
  </si>
  <si>
    <t>MONGOL SECURITIES</t>
  </si>
  <si>
    <t>GRANDDEVELOPMENT</t>
  </si>
  <si>
    <t>MASDAQ</t>
  </si>
  <si>
    <t>GENDEX</t>
  </si>
  <si>
    <t>ARGAI BEST</t>
  </si>
  <si>
    <t>BLUESKY SECURITIES</t>
  </si>
  <si>
    <t>GATSUURT TRADE</t>
  </si>
  <si>
    <t>ACE AND T CAPITAL</t>
  </si>
  <si>
    <t>GOODSEC</t>
  </si>
  <si>
    <t>SG CAPITAL</t>
  </si>
  <si>
    <t>FRONTIER</t>
  </si>
  <si>
    <t>HUNNU EMPIRE</t>
  </si>
  <si>
    <t>APEX CAPITAL</t>
  </si>
  <si>
    <t>CTRL</t>
  </si>
  <si>
    <t>INVC</t>
  </si>
  <si>
    <t>"ЦЕНТРАЛ СЕКЮРИТИЙЗ ҮЦК" ХХК</t>
  </si>
  <si>
    <t>"ИНВЕСКОР КАПИТАЛ ҮЦК" ХХК</t>
  </si>
  <si>
    <t>INVESCORE</t>
  </si>
  <si>
    <t>CENTRALSECURITIES</t>
  </si>
  <si>
    <t>МХБ-ИЙН ГИШҮҮН БРОКЕР ДИЛЕРИЙН КОМПАНИЙН 2019  ОНЫ 2-Р УЛИРЛЫН САНХҮҮГИЙН
ТАЙЛАНГИЙН ХУРААНГУЙ ҮЗҮҮЛЭЛТҮҮД</t>
  </si>
  <si>
    <t xml:space="preserve">2019 оны 7-р сарын 10-ны байдлаар </t>
  </si>
  <si>
    <t xml:space="preserve"> </t>
  </si>
  <si>
    <t>As of June 30, 2019</t>
  </si>
  <si>
    <t xml:space="preserve">BRIEF FINANCIAL STATEMENTS FOR THE 2ND QUARTER OF FY2019
OF MEMBER COMPANIES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</si>
</sst>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i/>
      <sz val="12"/>
      <color theme="1"/>
      <name val="Times New Roman"/>
      <family val="1"/>
    </font>
    <font>
      <i/>
      <sz val="11"/>
      <color theme="1"/>
      <name val="Arial"/>
      <family val="2"/>
    </font>
    <font>
      <sz val="11"/>
      <color indexed="8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 applyAlignment="1">
      <alignment vertical="center"/>
    </xf>
    <xf numFmtId="43" fontId="3" fillId="2" borderId="0" xfId="1" applyFont="1" applyFill="1" applyBorder="1" applyAlignment="1">
      <alignment vertical="center"/>
    </xf>
    <xf numFmtId="43" fontId="3" fillId="2" borderId="0" xfId="1" applyFont="1" applyFill="1" applyBorder="1" applyAlignment="1">
      <alignment horizontal="center" vertical="center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vertical="center" wrapText="1"/>
    </xf>
    <xf numFmtId="43" fontId="2" fillId="2" borderId="2" xfId="1" applyFont="1" applyFill="1" applyBorder="1" applyAlignment="1">
      <alignment horizontal="right" vertical="center"/>
    </xf>
    <xf numFmtId="0" fontId="2" fillId="2" borderId="0" xfId="0" applyFont="1" applyFill="1" applyAlignment="1">
      <alignment vertical="center"/>
    </xf>
    <xf numFmtId="43" fontId="3" fillId="2" borderId="2" xfId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43" fontId="3" fillId="2" borderId="0" xfId="1" applyFont="1" applyFill="1" applyBorder="1" applyAlignment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43" fontId="2" fillId="0" borderId="0" xfId="0" applyNumberFormat="1" applyFont="1" applyAlignment="1">
      <alignment vertical="center"/>
    </xf>
    <xf numFmtId="10" fontId="2" fillId="0" borderId="0" xfId="0" applyNumberFormat="1" applyFont="1" applyAlignment="1">
      <alignment horizontal="center" vertical="center"/>
    </xf>
    <xf numFmtId="0" fontId="2" fillId="0" borderId="0" xfId="2" applyNumberFormat="1" applyFont="1" applyAlignment="1">
      <alignment vertical="center"/>
    </xf>
    <xf numFmtId="0" fontId="2" fillId="0" borderId="0" xfId="0" applyNumberFormat="1" applyFont="1" applyAlignment="1">
      <alignment vertical="center"/>
    </xf>
    <xf numFmtId="164" fontId="2" fillId="0" borderId="0" xfId="2" applyNumberFormat="1" applyFont="1" applyAlignment="1">
      <alignment vertical="center"/>
    </xf>
    <xf numFmtId="0" fontId="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43" fontId="3" fillId="2" borderId="0" xfId="1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43" fontId="3" fillId="2" borderId="0" xfId="1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9" fillId="0" borderId="2" xfId="0" applyFont="1" applyBorder="1" applyAlignment="1">
      <alignment horizontal="center" vertical="top"/>
    </xf>
    <xf numFmtId="0" fontId="9" fillId="0" borderId="2" xfId="0" applyFont="1" applyBorder="1" applyAlignment="1">
      <alignment vertical="top"/>
    </xf>
    <xf numFmtId="43" fontId="0" fillId="0" borderId="0" xfId="0" applyNumberFormat="1"/>
    <xf numFmtId="0" fontId="10" fillId="0" borderId="0" xfId="0" applyFont="1" applyAlignment="1">
      <alignment vertical="center"/>
    </xf>
    <xf numFmtId="0" fontId="12" fillId="3" borderId="2" xfId="0" applyNumberFormat="1" applyFont="1" applyFill="1" applyBorder="1" applyAlignment="1">
      <alignment horizontal="center" vertical="center"/>
    </xf>
    <xf numFmtId="0" fontId="12" fillId="3" borderId="2" xfId="0" applyNumberFormat="1" applyFont="1" applyFill="1" applyBorder="1" applyAlignment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vertical="center" wrapText="1"/>
    </xf>
    <xf numFmtId="43" fontId="10" fillId="2" borderId="2" xfId="1" applyFont="1" applyFill="1" applyBorder="1" applyAlignment="1">
      <alignment horizontal="right" vertical="center"/>
    </xf>
    <xf numFmtId="43" fontId="13" fillId="2" borderId="2" xfId="1" applyFont="1" applyFill="1" applyBorder="1" applyAlignment="1">
      <alignment horizontal="right" vertical="center"/>
    </xf>
    <xf numFmtId="0" fontId="10" fillId="2" borderId="2" xfId="0" applyFont="1" applyFill="1" applyBorder="1" applyAlignment="1">
      <alignment horizontal="left" vertical="center"/>
    </xf>
    <xf numFmtId="0" fontId="13" fillId="2" borderId="2" xfId="0" applyNumberFormat="1" applyFont="1" applyFill="1" applyBorder="1" applyAlignment="1">
      <alignment horizontal="left" vertical="center" wrapText="1"/>
    </xf>
    <xf numFmtId="0" fontId="10" fillId="2" borderId="2" xfId="0" applyFont="1" applyFill="1" applyBorder="1" applyAlignment="1" applyProtection="1">
      <alignment vertical="center" wrapText="1"/>
    </xf>
    <xf numFmtId="4" fontId="10" fillId="0" borderId="2" xfId="0" applyNumberFormat="1" applyFont="1" applyBorder="1" applyAlignment="1">
      <alignment vertical="center"/>
    </xf>
    <xf numFmtId="0" fontId="13" fillId="4" borderId="2" xfId="0" applyFont="1" applyFill="1" applyBorder="1" applyAlignment="1">
      <alignment horizontal="left" vertical="center" wrapText="1"/>
    </xf>
    <xf numFmtId="43" fontId="10" fillId="2" borderId="0" xfId="1" applyFont="1" applyFill="1" applyBorder="1" applyAlignment="1">
      <alignment horizontal="right" vertical="center"/>
    </xf>
    <xf numFmtId="0" fontId="13" fillId="2" borderId="2" xfId="0" applyFont="1" applyFill="1" applyBorder="1" applyAlignment="1" applyProtection="1">
      <alignment vertical="center"/>
    </xf>
    <xf numFmtId="0" fontId="11" fillId="2" borderId="2" xfId="0" applyFont="1" applyFill="1" applyBorder="1" applyAlignment="1" applyProtection="1">
      <alignment horizontal="center" vertical="center" wrapText="1"/>
    </xf>
    <xf numFmtId="43" fontId="12" fillId="2" borderId="2" xfId="1" applyFont="1" applyFill="1" applyBorder="1" applyAlignment="1">
      <alignment horizontal="right" vertical="center"/>
    </xf>
    <xf numFmtId="43" fontId="3" fillId="2" borderId="0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right" vertical="center"/>
    </xf>
    <xf numFmtId="0" fontId="11" fillId="3" borderId="2" xfId="0" applyFont="1" applyFill="1" applyBorder="1" applyAlignment="1" applyProtection="1">
      <alignment horizontal="center" vertical="center" wrapText="1"/>
    </xf>
    <xf numFmtId="0" fontId="12" fillId="3" borderId="2" xfId="0" applyNumberFormat="1" applyFont="1" applyFill="1" applyBorder="1" applyAlignment="1">
      <alignment horizontal="center" vertical="center"/>
    </xf>
    <xf numFmtId="0" fontId="12" fillId="3" borderId="2" xfId="0" applyNumberFormat="1" applyFont="1" applyFill="1" applyBorder="1" applyAlignment="1">
      <alignment horizontal="center" vertical="center" wrapText="1"/>
    </xf>
    <xf numFmtId="0" fontId="12" fillId="3" borderId="4" xfId="0" applyNumberFormat="1" applyFont="1" applyFill="1" applyBorder="1" applyAlignment="1">
      <alignment horizontal="center" vertical="center" wrapText="1"/>
    </xf>
    <xf numFmtId="0" fontId="12" fillId="3" borderId="3" xfId="0" applyNumberFormat="1" applyFont="1" applyFill="1" applyBorder="1" applyAlignment="1">
      <alignment horizontal="center" vertical="center" wrapText="1"/>
    </xf>
    <xf numFmtId="15" fontId="2" fillId="0" borderId="1" xfId="0" applyNumberFormat="1" applyFont="1" applyBorder="1" applyAlignment="1">
      <alignment horizontal="left" vertical="center"/>
    </xf>
    <xf numFmtId="0" fontId="4" fillId="3" borderId="5" xfId="0" applyNumberFormat="1" applyFont="1" applyFill="1" applyBorder="1" applyAlignment="1" applyProtection="1">
      <alignment horizontal="center" vertical="center" wrapText="1"/>
    </xf>
    <xf numFmtId="0" fontId="4" fillId="3" borderId="6" xfId="0" applyNumberFormat="1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6" xfId="0" applyFont="1" applyFill="1" applyBorder="1" applyAlignment="1" applyProtection="1">
      <alignment horizontal="center" vertical="center" wrapText="1"/>
    </xf>
    <xf numFmtId="0" fontId="3" fillId="3" borderId="4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 wrapText="1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right" vertical="center"/>
    </xf>
    <xf numFmtId="0" fontId="3" fillId="3" borderId="2" xfId="0" applyNumberFormat="1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2"/>
  <sheetViews>
    <sheetView topLeftCell="A13" zoomScale="70" zoomScaleNormal="70" zoomScaleSheetLayoutView="70" zoomScalePageLayoutView="70" workbookViewId="0">
      <selection activeCell="A58" sqref="A58"/>
    </sheetView>
  </sheetViews>
  <sheetFormatPr defaultRowHeight="14.25" x14ac:dyDescent="0.25"/>
  <cols>
    <col min="1" max="1" width="6.140625" style="1" customWidth="1"/>
    <col min="2" max="2" width="9.42578125" style="1" customWidth="1"/>
    <col min="3" max="3" width="51.140625" style="1" customWidth="1"/>
    <col min="4" max="4" width="21.28515625" style="1" customWidth="1"/>
    <col min="5" max="5" width="20.7109375" style="1" customWidth="1"/>
    <col min="6" max="6" width="20" style="1" customWidth="1"/>
    <col min="7" max="7" width="20.28515625" style="1" customWidth="1"/>
    <col min="8" max="8" width="20.7109375" style="1" customWidth="1"/>
    <col min="9" max="9" width="21.7109375" style="1" customWidth="1"/>
    <col min="10" max="10" width="22.28515625" style="1" customWidth="1"/>
    <col min="11" max="12" width="22.85546875" style="1" customWidth="1"/>
    <col min="13" max="13" width="21.7109375" style="1" customWidth="1"/>
    <col min="14" max="14" width="11.28515625" style="1" customWidth="1"/>
    <col min="15" max="15" width="9.140625" style="1"/>
    <col min="16" max="16" width="13.85546875" style="1" bestFit="1" customWidth="1"/>
    <col min="17" max="16384" width="9.140625" style="1"/>
  </cols>
  <sheetData>
    <row r="1" spans="1:13" ht="15" customHeight="1" x14ac:dyDescent="0.25">
      <c r="D1" s="2"/>
      <c r="E1" s="48" t="s">
        <v>188</v>
      </c>
      <c r="F1" s="48"/>
      <c r="G1" s="48"/>
      <c r="H1" s="48"/>
      <c r="I1" s="48"/>
      <c r="J1" s="21"/>
      <c r="K1" s="21"/>
      <c r="L1" s="21"/>
      <c r="M1" s="2"/>
    </row>
    <row r="2" spans="1:13" ht="15" customHeight="1" x14ac:dyDescent="0.25">
      <c r="C2" s="3"/>
      <c r="D2" s="3"/>
      <c r="E2" s="48"/>
      <c r="F2" s="48"/>
      <c r="G2" s="48"/>
      <c r="H2" s="48"/>
      <c r="I2" s="48"/>
      <c r="J2" s="21"/>
      <c r="K2" s="21"/>
      <c r="L2" s="21"/>
      <c r="M2" s="3"/>
    </row>
    <row r="3" spans="1:13" ht="15" x14ac:dyDescent="0.25">
      <c r="C3" s="3"/>
      <c r="D3" s="3"/>
      <c r="E3" s="10"/>
      <c r="F3" s="10"/>
      <c r="G3" s="10"/>
      <c r="H3" s="10"/>
      <c r="I3" s="3"/>
      <c r="J3" s="10"/>
      <c r="K3" s="10"/>
      <c r="L3" s="27"/>
      <c r="M3" s="3"/>
    </row>
    <row r="4" spans="1:13" ht="14.2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50" t="s">
        <v>189</v>
      </c>
      <c r="K4" s="50"/>
      <c r="L4" s="50"/>
      <c r="M4" s="50"/>
    </row>
    <row r="5" spans="1:13" ht="37.5" customHeight="1" x14ac:dyDescent="0.25">
      <c r="A5" s="51" t="s">
        <v>0</v>
      </c>
      <c r="B5" s="51" t="s">
        <v>1</v>
      </c>
      <c r="C5" s="51" t="s">
        <v>2</v>
      </c>
      <c r="D5" s="52" t="s">
        <v>122</v>
      </c>
      <c r="E5" s="52"/>
      <c r="F5" s="52"/>
      <c r="G5" s="52"/>
      <c r="H5" s="52"/>
      <c r="I5" s="52"/>
      <c r="J5" s="54" t="s">
        <v>130</v>
      </c>
      <c r="K5" s="55"/>
      <c r="L5" s="53" t="s">
        <v>129</v>
      </c>
      <c r="M5" s="53"/>
    </row>
    <row r="6" spans="1:13" s="9" customFormat="1" ht="47.25" x14ac:dyDescent="0.25">
      <c r="A6" s="51"/>
      <c r="B6" s="51"/>
      <c r="C6" s="51"/>
      <c r="D6" s="33" t="s">
        <v>107</v>
      </c>
      <c r="E6" s="34" t="s">
        <v>3</v>
      </c>
      <c r="F6" s="34" t="s">
        <v>4</v>
      </c>
      <c r="G6" s="34" t="s">
        <v>5</v>
      </c>
      <c r="H6" s="34" t="s">
        <v>6</v>
      </c>
      <c r="I6" s="33" t="s">
        <v>7</v>
      </c>
      <c r="J6" s="34" t="s">
        <v>124</v>
      </c>
      <c r="K6" s="34" t="s">
        <v>125</v>
      </c>
      <c r="L6" s="34" t="s">
        <v>128</v>
      </c>
      <c r="M6" s="34" t="s">
        <v>123</v>
      </c>
    </row>
    <row r="7" spans="1:13" customFormat="1" ht="15" x14ac:dyDescent="0.25">
      <c r="A7" s="35">
        <v>1</v>
      </c>
      <c r="B7" s="35" t="s">
        <v>14</v>
      </c>
      <c r="C7" s="40" t="s">
        <v>15</v>
      </c>
      <c r="D7" s="37">
        <v>2617089.02</v>
      </c>
      <c r="E7" s="37">
        <v>2514885.9700000002</v>
      </c>
      <c r="F7" s="37">
        <v>102203.06</v>
      </c>
      <c r="G7" s="38">
        <v>564556.04</v>
      </c>
      <c r="H7" s="38">
        <v>564829.04</v>
      </c>
      <c r="I7" s="38">
        <v>2052259.98</v>
      </c>
      <c r="J7" s="38">
        <v>1586859.98</v>
      </c>
      <c r="K7" s="38">
        <v>-524078.78</v>
      </c>
      <c r="L7" s="38">
        <v>1502245.99</v>
      </c>
      <c r="M7" s="37">
        <v>696884.78</v>
      </c>
    </row>
    <row r="8" spans="1:13" customFormat="1" ht="15" x14ac:dyDescent="0.25">
      <c r="A8" s="35">
        <f t="shared" ref="A8" si="0">A7+1</f>
        <v>2</v>
      </c>
      <c r="B8" s="35" t="s">
        <v>8</v>
      </c>
      <c r="C8" s="36" t="s">
        <v>9</v>
      </c>
      <c r="D8" s="37">
        <v>28026884.84</v>
      </c>
      <c r="E8" s="37">
        <v>26513778.260000002</v>
      </c>
      <c r="F8" s="37">
        <v>1513106.58</v>
      </c>
      <c r="G8" s="37">
        <v>9649629.1899999995</v>
      </c>
      <c r="H8" s="37">
        <v>9649629.1899999995</v>
      </c>
      <c r="I8" s="37">
        <v>18377255.649999999</v>
      </c>
      <c r="J8" s="37">
        <v>1381876</v>
      </c>
      <c r="K8" s="37">
        <v>-408051.1</v>
      </c>
      <c r="L8" s="37">
        <v>509808.38</v>
      </c>
      <c r="M8" s="37">
        <v>361914.13</v>
      </c>
    </row>
    <row r="9" spans="1:13" customFormat="1" ht="15" x14ac:dyDescent="0.25">
      <c r="A9" s="35">
        <f t="shared" ref="A9:A40" si="1">A8+1</f>
        <v>3</v>
      </c>
      <c r="B9" s="35" t="s">
        <v>16</v>
      </c>
      <c r="C9" s="39" t="s">
        <v>17</v>
      </c>
      <c r="D9" s="37">
        <v>4414076.28</v>
      </c>
      <c r="E9" s="37">
        <v>4282821.7300000004</v>
      </c>
      <c r="F9" s="37">
        <v>131254.57</v>
      </c>
      <c r="G9" s="37">
        <v>67134.83</v>
      </c>
      <c r="H9" s="37">
        <v>67134.83</v>
      </c>
      <c r="I9" s="37">
        <v>4346941.47</v>
      </c>
      <c r="J9" s="37">
        <v>514991.56</v>
      </c>
      <c r="K9" s="37">
        <v>-261098.99</v>
      </c>
      <c r="L9" s="37">
        <v>623206.07999999996</v>
      </c>
      <c r="M9" s="37">
        <v>300909.55</v>
      </c>
    </row>
    <row r="10" spans="1:13" customFormat="1" ht="15" x14ac:dyDescent="0.25">
      <c r="A10" s="35">
        <f t="shared" si="1"/>
        <v>4</v>
      </c>
      <c r="B10" s="35" t="s">
        <v>183</v>
      </c>
      <c r="C10" s="36" t="s">
        <v>185</v>
      </c>
      <c r="D10" s="37">
        <v>1523738.83</v>
      </c>
      <c r="E10" s="37">
        <v>1508801.83</v>
      </c>
      <c r="F10" s="37">
        <v>14937</v>
      </c>
      <c r="G10" s="37">
        <v>74767.33</v>
      </c>
      <c r="H10" s="37">
        <v>74767.33</v>
      </c>
      <c r="I10" s="37">
        <v>1448971.5</v>
      </c>
      <c r="J10" s="37">
        <v>254190.42</v>
      </c>
      <c r="K10" s="37">
        <v>-38790.46</v>
      </c>
      <c r="L10" s="37">
        <v>235553.78</v>
      </c>
      <c r="M10" s="37">
        <v>176559.5</v>
      </c>
    </row>
    <row r="11" spans="1:13" customFormat="1" ht="15" x14ac:dyDescent="0.25">
      <c r="A11" s="35">
        <f t="shared" si="1"/>
        <v>5</v>
      </c>
      <c r="B11" s="35" t="s">
        <v>62</v>
      </c>
      <c r="C11" s="43" t="s">
        <v>135</v>
      </c>
      <c r="D11" s="37">
        <v>1924467.37</v>
      </c>
      <c r="E11" s="37">
        <v>1833340.63</v>
      </c>
      <c r="F11" s="37">
        <v>91126.74</v>
      </c>
      <c r="G11" s="38">
        <v>614903.39</v>
      </c>
      <c r="H11" s="38">
        <v>614903.39</v>
      </c>
      <c r="I11" s="38">
        <v>1309563.99</v>
      </c>
      <c r="J11" s="38">
        <v>124892.55</v>
      </c>
      <c r="K11" s="38">
        <v>-363988.72</v>
      </c>
      <c r="L11" s="38">
        <v>183997.27</v>
      </c>
      <c r="M11" s="37">
        <v>30552.18</v>
      </c>
    </row>
    <row r="12" spans="1:13" customFormat="1" ht="15" x14ac:dyDescent="0.25">
      <c r="A12" s="35">
        <f t="shared" si="1"/>
        <v>6</v>
      </c>
      <c r="B12" s="35" t="s">
        <v>50</v>
      </c>
      <c r="C12" s="36" t="s">
        <v>51</v>
      </c>
      <c r="D12" s="37">
        <v>1363513.35</v>
      </c>
      <c r="E12" s="37">
        <v>1058223.81</v>
      </c>
      <c r="F12" s="37">
        <v>305289.53999999998</v>
      </c>
      <c r="G12" s="38">
        <v>345988.19</v>
      </c>
      <c r="H12" s="38">
        <v>514325.52</v>
      </c>
      <c r="I12" s="38">
        <v>849187.83</v>
      </c>
      <c r="J12" s="38">
        <v>578894.53</v>
      </c>
      <c r="K12" s="38">
        <v>-569356.21</v>
      </c>
      <c r="L12" s="38">
        <v>320250.59999999998</v>
      </c>
      <c r="M12" s="37">
        <v>10226.14</v>
      </c>
    </row>
    <row r="13" spans="1:13" customFormat="1" ht="15" x14ac:dyDescent="0.25">
      <c r="A13" s="35">
        <f t="shared" si="1"/>
        <v>7</v>
      </c>
      <c r="B13" s="35" t="s">
        <v>28</v>
      </c>
      <c r="C13" s="36" t="s">
        <v>29</v>
      </c>
      <c r="D13" s="37">
        <v>1257921.23</v>
      </c>
      <c r="E13" s="37">
        <v>399644.32</v>
      </c>
      <c r="F13" s="37">
        <v>858276.91</v>
      </c>
      <c r="G13" s="38">
        <v>66305.98</v>
      </c>
      <c r="H13" s="38">
        <v>66305.98</v>
      </c>
      <c r="I13" s="38">
        <v>1191615.25</v>
      </c>
      <c r="J13" s="38">
        <v>33308.11</v>
      </c>
      <c r="K13" s="38">
        <v>-290884.18</v>
      </c>
      <c r="L13" s="38">
        <v>107273.47</v>
      </c>
      <c r="M13" s="37">
        <v>9466.23</v>
      </c>
    </row>
    <row r="14" spans="1:13" customFormat="1" ht="15" x14ac:dyDescent="0.25">
      <c r="A14" s="35">
        <f t="shared" si="1"/>
        <v>8</v>
      </c>
      <c r="B14" s="35" t="s">
        <v>93</v>
      </c>
      <c r="C14" s="36" t="s">
        <v>94</v>
      </c>
      <c r="D14" s="37">
        <v>110674.63</v>
      </c>
      <c r="E14" s="37">
        <v>102023.13</v>
      </c>
      <c r="F14" s="37">
        <v>8651.5</v>
      </c>
      <c r="G14" s="38">
        <v>807.41</v>
      </c>
      <c r="H14" s="38">
        <v>807.41</v>
      </c>
      <c r="I14" s="38">
        <v>109867.22</v>
      </c>
      <c r="J14" s="38">
        <v>22024.48</v>
      </c>
      <c r="K14" s="38">
        <v>-19266.77</v>
      </c>
      <c r="L14" s="38">
        <v>22024.48</v>
      </c>
      <c r="M14" s="37">
        <v>2732.9</v>
      </c>
    </row>
    <row r="15" spans="1:13" customFormat="1" ht="15" x14ac:dyDescent="0.25">
      <c r="A15" s="35">
        <f t="shared" si="1"/>
        <v>9</v>
      </c>
      <c r="B15" s="35" t="s">
        <v>83</v>
      </c>
      <c r="C15" s="36" t="s">
        <v>84</v>
      </c>
      <c r="D15" s="37">
        <v>188260.7</v>
      </c>
      <c r="E15" s="37">
        <v>104064.18</v>
      </c>
      <c r="F15" s="37">
        <v>84196.51</v>
      </c>
      <c r="G15" s="38">
        <v>110.49</v>
      </c>
      <c r="H15" s="38">
        <v>110.49</v>
      </c>
      <c r="I15" s="38">
        <v>188150.2</v>
      </c>
      <c r="J15" s="38">
        <v>8950.2800000000007</v>
      </c>
      <c r="K15" s="38">
        <v>-7867.45</v>
      </c>
      <c r="L15" s="38">
        <v>2341.86</v>
      </c>
      <c r="M15" s="37">
        <v>2107.67</v>
      </c>
    </row>
    <row r="16" spans="1:13" customFormat="1" ht="15" x14ac:dyDescent="0.25">
      <c r="A16" s="35">
        <f t="shared" si="1"/>
        <v>10</v>
      </c>
      <c r="B16" s="35" t="s">
        <v>71</v>
      </c>
      <c r="C16" s="36" t="s">
        <v>72</v>
      </c>
      <c r="D16" s="37">
        <v>243839.69</v>
      </c>
      <c r="E16" s="37">
        <v>233339.69</v>
      </c>
      <c r="F16" s="37">
        <v>10500</v>
      </c>
      <c r="G16" s="38">
        <v>485.5</v>
      </c>
      <c r="H16" s="38">
        <v>485.5</v>
      </c>
      <c r="I16" s="38">
        <v>243354.19</v>
      </c>
      <c r="J16" s="38">
        <v>39873.269999999997</v>
      </c>
      <c r="K16" s="38">
        <v>-38881.339999999997</v>
      </c>
      <c r="L16" s="38">
        <v>39873.269999999997</v>
      </c>
      <c r="M16" s="37">
        <v>542.87</v>
      </c>
    </row>
    <row r="17" spans="1:13" customFormat="1" ht="15" x14ac:dyDescent="0.25">
      <c r="A17" s="35">
        <f t="shared" si="1"/>
        <v>11</v>
      </c>
      <c r="B17" s="35" t="s">
        <v>91</v>
      </c>
      <c r="C17" s="41" t="s">
        <v>92</v>
      </c>
      <c r="D17" s="37">
        <v>119986.54</v>
      </c>
      <c r="E17" s="37">
        <v>112432.24</v>
      </c>
      <c r="F17" s="37">
        <v>7554.3</v>
      </c>
      <c r="G17" s="38">
        <v>405.4</v>
      </c>
      <c r="H17" s="38">
        <v>405.4</v>
      </c>
      <c r="I17" s="38">
        <v>119581.13</v>
      </c>
      <c r="J17" s="38">
        <v>37694.699999999997</v>
      </c>
      <c r="K17" s="38">
        <v>-37153.67</v>
      </c>
      <c r="L17" s="38">
        <v>37537.71</v>
      </c>
      <c r="M17" s="37">
        <v>345.64</v>
      </c>
    </row>
    <row r="18" spans="1:13" customFormat="1" ht="16.5" customHeight="1" x14ac:dyDescent="0.25">
      <c r="A18" s="35">
        <f t="shared" si="1"/>
        <v>12</v>
      </c>
      <c r="B18" s="35" t="s">
        <v>52</v>
      </c>
      <c r="C18" s="36" t="s">
        <v>53</v>
      </c>
      <c r="D18" s="37">
        <v>1557.8</v>
      </c>
      <c r="E18" s="37">
        <v>1526.43</v>
      </c>
      <c r="F18" s="37">
        <v>31.37</v>
      </c>
      <c r="G18" s="38">
        <v>1166.3399999999999</v>
      </c>
      <c r="H18" s="38">
        <v>1233.8399999999999</v>
      </c>
      <c r="I18" s="38">
        <v>323.95</v>
      </c>
      <c r="J18" s="38">
        <v>190.47</v>
      </c>
      <c r="K18" s="38">
        <v>-77.98</v>
      </c>
      <c r="L18" s="38">
        <v>1290.47</v>
      </c>
      <c r="M18" s="37">
        <v>3.84</v>
      </c>
    </row>
    <row r="19" spans="1:13" customFormat="1" ht="15" x14ac:dyDescent="0.25">
      <c r="A19" s="35">
        <f t="shared" si="1"/>
        <v>13</v>
      </c>
      <c r="B19" s="35" t="s">
        <v>97</v>
      </c>
      <c r="C19" s="36" t="s">
        <v>98</v>
      </c>
      <c r="D19" s="37">
        <v>84777.02</v>
      </c>
      <c r="E19" s="37">
        <v>53169.455999999998</v>
      </c>
      <c r="F19" s="37">
        <v>31607.56</v>
      </c>
      <c r="G19" s="38">
        <v>738.36</v>
      </c>
      <c r="H19" s="38">
        <v>738.36</v>
      </c>
      <c r="I19" s="38">
        <v>84038.66</v>
      </c>
      <c r="J19" s="38">
        <v>14465.03</v>
      </c>
      <c r="K19" s="38">
        <v>-16075.72</v>
      </c>
      <c r="L19" s="38">
        <v>14465.03</v>
      </c>
      <c r="M19" s="37">
        <v>-1382.25</v>
      </c>
    </row>
    <row r="20" spans="1:13" customFormat="1" ht="15" x14ac:dyDescent="0.25">
      <c r="A20" s="35">
        <f t="shared" si="1"/>
        <v>14</v>
      </c>
      <c r="B20" s="35" t="s">
        <v>81</v>
      </c>
      <c r="C20" s="36" t="s">
        <v>82</v>
      </c>
      <c r="D20" s="37">
        <v>1197561.5</v>
      </c>
      <c r="E20" s="37">
        <v>1192561.5</v>
      </c>
      <c r="F20" s="37">
        <v>5000</v>
      </c>
      <c r="G20" s="38">
        <v>6769.16</v>
      </c>
      <c r="H20" s="38">
        <v>6769.16</v>
      </c>
      <c r="I20" s="38">
        <v>1190792.33</v>
      </c>
      <c r="J20" s="38">
        <v>17413.740000000002</v>
      </c>
      <c r="K20" s="38">
        <v>19198.27</v>
      </c>
      <c r="L20" s="38">
        <v>17413.740000000002</v>
      </c>
      <c r="M20" s="37">
        <v>-3070.53</v>
      </c>
    </row>
    <row r="21" spans="1:13" customFormat="1" ht="15" x14ac:dyDescent="0.25">
      <c r="A21" s="35">
        <f t="shared" si="1"/>
        <v>15</v>
      </c>
      <c r="B21" s="35" t="s">
        <v>79</v>
      </c>
      <c r="C21" s="36" t="s">
        <v>80</v>
      </c>
      <c r="D21" s="37">
        <v>126941.42</v>
      </c>
      <c r="E21" s="37">
        <v>95527.8</v>
      </c>
      <c r="F21" s="37">
        <v>31413.63</v>
      </c>
      <c r="G21" s="38">
        <v>0</v>
      </c>
      <c r="H21" s="38">
        <v>0</v>
      </c>
      <c r="I21" s="38">
        <v>126941.42</v>
      </c>
      <c r="J21" s="38">
        <v>23285.98</v>
      </c>
      <c r="K21" s="38">
        <v>-26774.7</v>
      </c>
      <c r="L21" s="38">
        <v>23285.98</v>
      </c>
      <c r="M21" s="37">
        <v>-3242.24</v>
      </c>
    </row>
    <row r="22" spans="1:13" customFormat="1" ht="15" x14ac:dyDescent="0.25">
      <c r="A22" s="35">
        <f t="shared" si="1"/>
        <v>16</v>
      </c>
      <c r="B22" s="35" t="s">
        <v>46</v>
      </c>
      <c r="C22" s="36" t="s">
        <v>47</v>
      </c>
      <c r="D22" s="37">
        <v>446349.2</v>
      </c>
      <c r="E22" s="37">
        <v>294589.48</v>
      </c>
      <c r="F22" s="37">
        <v>151759.73000000001</v>
      </c>
      <c r="G22" s="38">
        <v>568.77</v>
      </c>
      <c r="H22" s="38">
        <v>568.77</v>
      </c>
      <c r="I22" s="38">
        <v>431280.43</v>
      </c>
      <c r="J22" s="38">
        <v>11938.88</v>
      </c>
      <c r="K22" s="38">
        <v>-38203.29</v>
      </c>
      <c r="L22" s="38">
        <v>2274.6799999999998</v>
      </c>
      <c r="M22" s="37">
        <v>-3939.11</v>
      </c>
    </row>
    <row r="23" spans="1:13" customFormat="1" ht="15" x14ac:dyDescent="0.25">
      <c r="A23" s="35">
        <f t="shared" si="1"/>
        <v>17</v>
      </c>
      <c r="B23" s="35" t="s">
        <v>87</v>
      </c>
      <c r="C23" s="36" t="s">
        <v>88</v>
      </c>
      <c r="D23" s="37">
        <v>100059.17</v>
      </c>
      <c r="E23" s="37">
        <v>59056.6</v>
      </c>
      <c r="F23" s="37">
        <v>41002.559999999998</v>
      </c>
      <c r="G23" s="38">
        <v>0</v>
      </c>
      <c r="H23" s="38">
        <v>0</v>
      </c>
      <c r="I23" s="38">
        <v>100059.17</v>
      </c>
      <c r="J23" s="38">
        <v>10989.59</v>
      </c>
      <c r="K23" s="38">
        <v>-14976.08</v>
      </c>
      <c r="L23" s="38">
        <v>10989.57</v>
      </c>
      <c r="M23" s="37">
        <v>-4456.95</v>
      </c>
    </row>
    <row r="24" spans="1:13" customFormat="1" ht="15" x14ac:dyDescent="0.25">
      <c r="A24" s="35">
        <f t="shared" si="1"/>
        <v>18</v>
      </c>
      <c r="B24" s="35" t="s">
        <v>69</v>
      </c>
      <c r="C24" s="36" t="s">
        <v>70</v>
      </c>
      <c r="D24" s="37">
        <v>388201.7</v>
      </c>
      <c r="E24" s="37">
        <v>371259.9</v>
      </c>
      <c r="F24" s="37">
        <v>16941.8</v>
      </c>
      <c r="G24" s="37">
        <v>111534.39999999999</v>
      </c>
      <c r="H24" s="37">
        <v>111534.39999999999</v>
      </c>
      <c r="I24" s="37">
        <v>276667.3</v>
      </c>
      <c r="J24" s="37">
        <v>5700</v>
      </c>
      <c r="K24" s="37">
        <v>-10241.5</v>
      </c>
      <c r="L24" s="37">
        <v>5700</v>
      </c>
      <c r="M24" s="37">
        <v>-5097.8999999999996</v>
      </c>
    </row>
    <row r="25" spans="1:13" customFormat="1" ht="15" x14ac:dyDescent="0.25">
      <c r="A25" s="35">
        <f t="shared" si="1"/>
        <v>19</v>
      </c>
      <c r="B25" s="35" t="s">
        <v>58</v>
      </c>
      <c r="C25" s="36" t="s">
        <v>59</v>
      </c>
      <c r="D25" s="37">
        <v>282708.90000000002</v>
      </c>
      <c r="E25" s="37">
        <v>282706.73</v>
      </c>
      <c r="F25" s="37">
        <v>2.17</v>
      </c>
      <c r="G25" s="38">
        <v>175018.78</v>
      </c>
      <c r="H25" s="38">
        <v>175018.78</v>
      </c>
      <c r="I25" s="38">
        <v>107690.11</v>
      </c>
      <c r="J25" s="38">
        <v>9079.1</v>
      </c>
      <c r="K25" s="38">
        <v>-15158.22</v>
      </c>
      <c r="L25" s="38">
        <v>6904.71</v>
      </c>
      <c r="M25" s="37">
        <v>-6198.97</v>
      </c>
    </row>
    <row r="26" spans="1:13" customFormat="1" ht="15" x14ac:dyDescent="0.25">
      <c r="A26" s="35">
        <f t="shared" si="1"/>
        <v>20</v>
      </c>
      <c r="B26" s="35" t="s">
        <v>48</v>
      </c>
      <c r="C26" s="36" t="s">
        <v>49</v>
      </c>
      <c r="D26" s="37">
        <v>378058.61</v>
      </c>
      <c r="E26" s="37">
        <v>377697.3</v>
      </c>
      <c r="F26" s="37">
        <v>361.32</v>
      </c>
      <c r="G26" s="38">
        <v>460337.75</v>
      </c>
      <c r="H26" s="38">
        <v>460337.75</v>
      </c>
      <c r="I26" s="38">
        <v>-82279.14</v>
      </c>
      <c r="J26" s="38">
        <v>1729.92</v>
      </c>
      <c r="K26" s="38">
        <v>-4659.76</v>
      </c>
      <c r="L26" s="38">
        <v>-177.57</v>
      </c>
      <c r="M26" s="37">
        <v>-6388.65</v>
      </c>
    </row>
    <row r="27" spans="1:13" customFormat="1" ht="15" x14ac:dyDescent="0.25">
      <c r="A27" s="35">
        <f t="shared" si="1"/>
        <v>21</v>
      </c>
      <c r="B27" s="35" t="s">
        <v>42</v>
      </c>
      <c r="C27" s="36" t="s">
        <v>43</v>
      </c>
      <c r="D27" s="37">
        <v>718353.86</v>
      </c>
      <c r="E27" s="37">
        <v>482520.14</v>
      </c>
      <c r="F27" s="37">
        <v>235883.72</v>
      </c>
      <c r="G27" s="38">
        <v>57065.41</v>
      </c>
      <c r="H27" s="38">
        <v>57065.41</v>
      </c>
      <c r="I27" s="38">
        <v>661288.44999999995</v>
      </c>
      <c r="J27" s="38">
        <v>25370.16</v>
      </c>
      <c r="K27" s="38">
        <v>-51685.47</v>
      </c>
      <c r="L27" s="38">
        <v>25370.16</v>
      </c>
      <c r="M27" s="37">
        <v>-6594.67</v>
      </c>
    </row>
    <row r="28" spans="1:13" customFormat="1" ht="15" x14ac:dyDescent="0.25">
      <c r="A28" s="35">
        <f t="shared" si="1"/>
        <v>22</v>
      </c>
      <c r="B28" s="35" t="s">
        <v>99</v>
      </c>
      <c r="C28" s="36" t="s">
        <v>100</v>
      </c>
      <c r="D28" s="37">
        <v>16685.21</v>
      </c>
      <c r="E28" s="37">
        <v>636.70000000000005</v>
      </c>
      <c r="F28" s="37">
        <v>16048.51</v>
      </c>
      <c r="G28" s="37">
        <v>26681.31</v>
      </c>
      <c r="H28" s="37">
        <v>240888.1</v>
      </c>
      <c r="I28" s="37">
        <v>-224202.89</v>
      </c>
      <c r="J28" s="37">
        <v>11141.14</v>
      </c>
      <c r="K28" s="37">
        <v>-16889.59</v>
      </c>
      <c r="L28" s="37">
        <v>24584.42</v>
      </c>
      <c r="M28" s="37">
        <v>-8973.6200000000008</v>
      </c>
    </row>
    <row r="29" spans="1:13" customFormat="1" ht="15" x14ac:dyDescent="0.25">
      <c r="A29" s="35">
        <f t="shared" si="1"/>
        <v>23</v>
      </c>
      <c r="B29" s="35" t="s">
        <v>63</v>
      </c>
      <c r="C29" s="36" t="s">
        <v>64</v>
      </c>
      <c r="D29" s="37">
        <v>282111.03000000003</v>
      </c>
      <c r="E29" s="37">
        <v>274184.11</v>
      </c>
      <c r="F29" s="37">
        <v>7926.92</v>
      </c>
      <c r="G29" s="38">
        <v>0</v>
      </c>
      <c r="H29" s="38">
        <v>0</v>
      </c>
      <c r="I29" s="38">
        <v>282111.03000000003</v>
      </c>
      <c r="J29" s="38">
        <v>16436.53</v>
      </c>
      <c r="K29" s="38">
        <v>-31448.93</v>
      </c>
      <c r="L29" s="38">
        <v>10969.53</v>
      </c>
      <c r="M29" s="37">
        <v>-12484</v>
      </c>
    </row>
    <row r="30" spans="1:13" customFormat="1" ht="15" x14ac:dyDescent="0.25">
      <c r="A30" s="35">
        <f t="shared" si="1"/>
        <v>24</v>
      </c>
      <c r="B30" s="35" t="s">
        <v>44</v>
      </c>
      <c r="C30" s="36" t="s">
        <v>45</v>
      </c>
      <c r="D30" s="37">
        <v>971284.37</v>
      </c>
      <c r="E30" s="37">
        <v>970284.37</v>
      </c>
      <c r="F30" s="37">
        <v>1000</v>
      </c>
      <c r="G30" s="38">
        <v>858024.93</v>
      </c>
      <c r="H30" s="38">
        <v>870316.77</v>
      </c>
      <c r="I30" s="38">
        <v>52865.1</v>
      </c>
      <c r="J30" s="38">
        <v>1698.35</v>
      </c>
      <c r="K30" s="38">
        <v>-4833.07</v>
      </c>
      <c r="L30" s="38">
        <v>-2604.59</v>
      </c>
      <c r="M30" s="37">
        <v>-15688.66</v>
      </c>
    </row>
    <row r="31" spans="1:13" customFormat="1" ht="15" x14ac:dyDescent="0.25">
      <c r="A31" s="35">
        <f t="shared" si="1"/>
        <v>25</v>
      </c>
      <c r="B31" s="35" t="s">
        <v>32</v>
      </c>
      <c r="C31" s="36" t="s">
        <v>33</v>
      </c>
      <c r="D31" s="37">
        <v>543182.04</v>
      </c>
      <c r="E31" s="37">
        <v>533891.87</v>
      </c>
      <c r="F31" s="37">
        <v>9290.1299999999992</v>
      </c>
      <c r="G31" s="38">
        <v>3795.5</v>
      </c>
      <c r="H31" s="38">
        <v>3795.5</v>
      </c>
      <c r="I31" s="38">
        <v>539386.5</v>
      </c>
      <c r="J31" s="38">
        <v>1624.97</v>
      </c>
      <c r="K31" s="38">
        <v>-16321.42</v>
      </c>
      <c r="L31" s="38">
        <v>1624.97</v>
      </c>
      <c r="M31" s="37">
        <v>-16936.650000000001</v>
      </c>
    </row>
    <row r="32" spans="1:13" customFormat="1" ht="15.75" customHeight="1" x14ac:dyDescent="0.25">
      <c r="A32" s="35">
        <f t="shared" si="1"/>
        <v>26</v>
      </c>
      <c r="B32" s="35" t="s">
        <v>77</v>
      </c>
      <c r="C32" s="36" t="s">
        <v>78</v>
      </c>
      <c r="D32" s="37">
        <v>123447.91</v>
      </c>
      <c r="E32" s="37">
        <v>123343.58</v>
      </c>
      <c r="F32" s="37">
        <v>104.32</v>
      </c>
      <c r="G32" s="38">
        <v>67600.22</v>
      </c>
      <c r="H32" s="38">
        <v>67600.22</v>
      </c>
      <c r="I32" s="38">
        <v>55847.7</v>
      </c>
      <c r="J32" s="38">
        <v>3559.43</v>
      </c>
      <c r="K32" s="38">
        <v>-17679.259999999998</v>
      </c>
      <c r="L32" s="38">
        <v>2439.4299999999998</v>
      </c>
      <c r="M32" s="37">
        <v>-21167.46</v>
      </c>
    </row>
    <row r="33" spans="1:16" customFormat="1" ht="16.5" customHeight="1" x14ac:dyDescent="0.25">
      <c r="A33" s="35">
        <f t="shared" si="1"/>
        <v>27</v>
      </c>
      <c r="B33" s="35" t="s">
        <v>89</v>
      </c>
      <c r="C33" s="36" t="s">
        <v>90</v>
      </c>
      <c r="D33" s="37">
        <v>43124.01</v>
      </c>
      <c r="E33" s="37">
        <v>39662.21</v>
      </c>
      <c r="F33" s="37">
        <v>3461.8</v>
      </c>
      <c r="G33" s="38">
        <v>2370.1999999999998</v>
      </c>
      <c r="H33" s="38">
        <v>2370.1999999999998</v>
      </c>
      <c r="I33" s="38">
        <v>40753.81</v>
      </c>
      <c r="J33" s="38">
        <v>3131.08</v>
      </c>
      <c r="K33" s="38">
        <v>-11016.66</v>
      </c>
      <c r="L33" s="38">
        <v>1726.57</v>
      </c>
      <c r="M33" s="37">
        <f>+-22225853/1000</f>
        <v>-22225.852999999999</v>
      </c>
    </row>
    <row r="34" spans="1:16" customFormat="1" ht="15" x14ac:dyDescent="0.25">
      <c r="A34" s="35">
        <f t="shared" si="1"/>
        <v>28</v>
      </c>
      <c r="B34" s="35" t="s">
        <v>38</v>
      </c>
      <c r="C34" s="36" t="s">
        <v>39</v>
      </c>
      <c r="D34" s="37">
        <v>412640.42</v>
      </c>
      <c r="E34" s="37">
        <v>396281.25</v>
      </c>
      <c r="F34" s="37">
        <v>16359.2</v>
      </c>
      <c r="G34" s="38">
        <v>26784.43</v>
      </c>
      <c r="H34" s="38">
        <v>26784.43</v>
      </c>
      <c r="I34" s="38">
        <v>385856</v>
      </c>
      <c r="J34" s="38">
        <v>19977.54</v>
      </c>
      <c r="K34" s="38">
        <v>-58966.51</v>
      </c>
      <c r="L34" s="38">
        <v>19874.400000000001</v>
      </c>
      <c r="M34" s="37">
        <v>-34722</v>
      </c>
    </row>
    <row r="35" spans="1:16" customFormat="1" ht="15" x14ac:dyDescent="0.25">
      <c r="A35" s="35">
        <f t="shared" si="1"/>
        <v>29</v>
      </c>
      <c r="B35" s="35" t="s">
        <v>56</v>
      </c>
      <c r="C35" s="36" t="s">
        <v>57</v>
      </c>
      <c r="D35" s="37">
        <v>1439759.52</v>
      </c>
      <c r="E35" s="37">
        <v>1413111.06</v>
      </c>
      <c r="F35" s="37">
        <v>26648.46</v>
      </c>
      <c r="G35" s="37">
        <v>1349.06</v>
      </c>
      <c r="H35" s="37">
        <v>1349.06</v>
      </c>
      <c r="I35" s="37">
        <v>1438410.45</v>
      </c>
      <c r="J35" s="37">
        <v>32043.81</v>
      </c>
      <c r="K35" s="37">
        <v>-95233.1</v>
      </c>
      <c r="L35" s="37">
        <v>31582.63</v>
      </c>
      <c r="M35" s="37">
        <v>-65912.58</v>
      </c>
    </row>
    <row r="36" spans="1:16" customFormat="1" ht="15" x14ac:dyDescent="0.25">
      <c r="A36" s="35">
        <f t="shared" si="1"/>
        <v>30</v>
      </c>
      <c r="B36" s="35" t="s">
        <v>18</v>
      </c>
      <c r="C36" s="36" t="s">
        <v>19</v>
      </c>
      <c r="D36" s="37">
        <v>3412910.46</v>
      </c>
      <c r="E36" s="37">
        <v>3169911.2</v>
      </c>
      <c r="F36" s="37">
        <v>242999.27</v>
      </c>
      <c r="G36" s="37">
        <v>551998.64</v>
      </c>
      <c r="H36" s="37">
        <v>658484.91</v>
      </c>
      <c r="I36" s="37">
        <v>2754425.55</v>
      </c>
      <c r="J36" s="37">
        <v>509979.66</v>
      </c>
      <c r="K36" s="37">
        <v>-332746.33</v>
      </c>
      <c r="L36" s="37">
        <v>404281.97</v>
      </c>
      <c r="M36" s="37">
        <v>-78435.66</v>
      </c>
    </row>
    <row r="37" spans="1:16" customFormat="1" ht="15" x14ac:dyDescent="0.25">
      <c r="A37" s="35">
        <f t="shared" si="1"/>
        <v>31</v>
      </c>
      <c r="B37" s="35" t="s">
        <v>60</v>
      </c>
      <c r="C37" s="36" t="s">
        <v>61</v>
      </c>
      <c r="D37" s="37">
        <v>235404.15</v>
      </c>
      <c r="E37" s="37">
        <v>230211.98</v>
      </c>
      <c r="F37" s="37">
        <v>5192.17</v>
      </c>
      <c r="G37" s="38">
        <v>4789.26</v>
      </c>
      <c r="H37" s="38">
        <v>4789.26</v>
      </c>
      <c r="I37" s="38">
        <v>230614.9</v>
      </c>
      <c r="J37" s="38">
        <v>8009.17</v>
      </c>
      <c r="K37" s="38">
        <v>-150646.23000000001</v>
      </c>
      <c r="L37" s="38">
        <v>7892.03</v>
      </c>
      <c r="M37" s="37">
        <v>-108134.19</v>
      </c>
    </row>
    <row r="38" spans="1:16" customFormat="1" ht="15" x14ac:dyDescent="0.25">
      <c r="A38" s="35">
        <f t="shared" si="1"/>
        <v>32</v>
      </c>
      <c r="B38" s="35" t="s">
        <v>75</v>
      </c>
      <c r="C38" s="36" t="s">
        <v>76</v>
      </c>
      <c r="D38" s="37">
        <v>180312.21</v>
      </c>
      <c r="E38" s="37">
        <v>148797.48000000001</v>
      </c>
      <c r="F38" s="37">
        <v>31514.73</v>
      </c>
      <c r="G38" s="38">
        <v>144974.19</v>
      </c>
      <c r="H38" s="38">
        <v>144974.19</v>
      </c>
      <c r="I38" s="38">
        <v>35338.019999999997</v>
      </c>
      <c r="J38" s="38">
        <v>26417.03</v>
      </c>
      <c r="K38" s="38">
        <v>-130112.07</v>
      </c>
      <c r="L38" s="38">
        <v>26416.81</v>
      </c>
      <c r="M38" s="37">
        <v>-121749.63</v>
      </c>
    </row>
    <row r="39" spans="1:16" customFormat="1" ht="15" x14ac:dyDescent="0.25">
      <c r="A39" s="35">
        <f t="shared" si="1"/>
        <v>33</v>
      </c>
      <c r="B39" s="35" t="s">
        <v>10</v>
      </c>
      <c r="C39" s="36" t="s">
        <v>11</v>
      </c>
      <c r="D39" s="37">
        <v>20996608.370000001</v>
      </c>
      <c r="E39" s="37">
        <v>16199567.789999999</v>
      </c>
      <c r="F39" s="37">
        <v>4797040.58</v>
      </c>
      <c r="G39" s="37">
        <v>780204.43</v>
      </c>
      <c r="H39" s="37">
        <v>4501068.43</v>
      </c>
      <c r="I39" s="37">
        <v>16495539.939999999</v>
      </c>
      <c r="J39" s="37">
        <v>1472493.4</v>
      </c>
      <c r="K39" s="37">
        <v>-2573402.19</v>
      </c>
      <c r="L39" s="37">
        <v>621672.46</v>
      </c>
      <c r="M39" s="37">
        <v>-696610.32</v>
      </c>
    </row>
    <row r="40" spans="1:16" customFormat="1" ht="15" x14ac:dyDescent="0.25">
      <c r="A40" s="35">
        <f t="shared" si="1"/>
        <v>34</v>
      </c>
      <c r="B40" s="35" t="s">
        <v>30</v>
      </c>
      <c r="C40" s="36" t="s">
        <v>31</v>
      </c>
      <c r="D40" s="37"/>
      <c r="E40" s="37"/>
      <c r="F40" s="37"/>
      <c r="G40" s="37"/>
      <c r="H40" s="37"/>
      <c r="I40" s="37"/>
      <c r="J40" s="37"/>
      <c r="K40" s="37"/>
      <c r="L40" s="37"/>
      <c r="M40" s="37"/>
    </row>
    <row r="41" spans="1:16" customFormat="1" ht="15" x14ac:dyDescent="0.25">
      <c r="A41" s="35">
        <f t="shared" ref="A41:A58" si="2">A40+1</f>
        <v>35</v>
      </c>
      <c r="B41" s="35" t="s">
        <v>85</v>
      </c>
      <c r="C41" s="36" t="s">
        <v>86</v>
      </c>
      <c r="D41" s="37"/>
      <c r="E41" s="37"/>
      <c r="F41" s="37" t="s">
        <v>190</v>
      </c>
      <c r="G41" s="38"/>
      <c r="H41" s="38"/>
      <c r="I41" s="38"/>
      <c r="J41" s="38"/>
      <c r="K41" s="38"/>
      <c r="L41" s="38"/>
      <c r="M41" s="37"/>
    </row>
    <row r="42" spans="1:16" customFormat="1" ht="15" x14ac:dyDescent="0.25">
      <c r="A42" s="35">
        <f t="shared" si="2"/>
        <v>36</v>
      </c>
      <c r="B42" s="35" t="s">
        <v>73</v>
      </c>
      <c r="C42" s="36" t="s">
        <v>74</v>
      </c>
      <c r="D42" s="37"/>
      <c r="E42" s="37"/>
      <c r="F42" s="37"/>
      <c r="G42" s="38"/>
      <c r="H42" s="38">
        <v>0</v>
      </c>
      <c r="I42" s="38"/>
      <c r="J42" s="38"/>
      <c r="K42" s="38"/>
      <c r="L42" s="38"/>
      <c r="M42" s="37"/>
    </row>
    <row r="43" spans="1:16" customFormat="1" ht="15" x14ac:dyDescent="0.25">
      <c r="A43" s="35">
        <f t="shared" si="2"/>
        <v>37</v>
      </c>
      <c r="B43" s="35" t="s">
        <v>54</v>
      </c>
      <c r="C43" s="36" t="s">
        <v>55</v>
      </c>
      <c r="D43" s="37"/>
      <c r="E43" s="37"/>
      <c r="F43" s="37"/>
      <c r="G43" s="37"/>
      <c r="H43" s="37"/>
      <c r="I43" s="37"/>
      <c r="J43" s="37"/>
      <c r="K43" s="37"/>
      <c r="L43" s="37"/>
      <c r="M43" s="37"/>
    </row>
    <row r="44" spans="1:16" customFormat="1" ht="15" x14ac:dyDescent="0.25">
      <c r="A44" s="35">
        <f t="shared" si="2"/>
        <v>38</v>
      </c>
      <c r="B44" s="35" t="s">
        <v>12</v>
      </c>
      <c r="C44" s="36" t="s">
        <v>13</v>
      </c>
      <c r="D44" s="37"/>
      <c r="E44" s="37"/>
      <c r="F44" s="37"/>
      <c r="G44" s="38"/>
      <c r="H44" s="38"/>
      <c r="I44" s="38"/>
      <c r="J44" s="38"/>
      <c r="K44" s="38"/>
      <c r="L44" s="38"/>
      <c r="M44" s="37"/>
    </row>
    <row r="45" spans="1:16" customFormat="1" ht="15" x14ac:dyDescent="0.25">
      <c r="A45" s="35">
        <f t="shared" si="2"/>
        <v>39</v>
      </c>
      <c r="B45" s="35" t="s">
        <v>95</v>
      </c>
      <c r="C45" s="36" t="s">
        <v>96</v>
      </c>
      <c r="D45" s="37"/>
      <c r="E45" s="37"/>
      <c r="F45" s="37"/>
      <c r="G45" s="38"/>
      <c r="H45" s="38"/>
      <c r="I45" s="38"/>
      <c r="J45" s="38"/>
      <c r="K45" s="38"/>
      <c r="L45" s="38"/>
      <c r="M45" s="37"/>
    </row>
    <row r="46" spans="1:16" customFormat="1" ht="15" x14ac:dyDescent="0.25">
      <c r="A46" s="35">
        <f t="shared" si="2"/>
        <v>40</v>
      </c>
      <c r="B46" s="35" t="s">
        <v>24</v>
      </c>
      <c r="C46" s="36" t="s">
        <v>25</v>
      </c>
      <c r="D46" s="37"/>
      <c r="E46" s="37"/>
      <c r="F46" s="37"/>
      <c r="G46" s="38"/>
      <c r="H46" s="38"/>
      <c r="I46" s="38"/>
      <c r="J46" s="38"/>
      <c r="K46" s="38"/>
      <c r="L46" s="38"/>
      <c r="M46" s="37"/>
      <c r="P46" s="31"/>
    </row>
    <row r="47" spans="1:16" customFormat="1" ht="15" x14ac:dyDescent="0.25">
      <c r="A47" s="35">
        <f t="shared" si="2"/>
        <v>41</v>
      </c>
      <c r="B47" s="35" t="s">
        <v>103</v>
      </c>
      <c r="C47" s="36" t="s">
        <v>104</v>
      </c>
      <c r="D47" s="37"/>
      <c r="E47" s="37"/>
      <c r="F47" s="37"/>
      <c r="G47" s="38"/>
      <c r="H47" s="38"/>
      <c r="I47" s="38"/>
      <c r="J47" s="38"/>
      <c r="K47" s="38"/>
      <c r="L47" s="38"/>
      <c r="M47" s="37"/>
    </row>
    <row r="48" spans="1:16" customFormat="1" ht="15" x14ac:dyDescent="0.25">
      <c r="A48" s="35">
        <f t="shared" si="2"/>
        <v>42</v>
      </c>
      <c r="B48" s="35" t="s">
        <v>67</v>
      </c>
      <c r="C48" s="36" t="s">
        <v>68</v>
      </c>
      <c r="D48" s="37"/>
      <c r="E48" s="37"/>
      <c r="F48" s="37"/>
      <c r="G48" s="38"/>
      <c r="H48" s="38"/>
      <c r="I48" s="38"/>
      <c r="J48" s="38"/>
      <c r="K48" s="38"/>
      <c r="L48" s="38"/>
      <c r="M48" s="37"/>
    </row>
    <row r="49" spans="1:13" customFormat="1" ht="15" x14ac:dyDescent="0.25">
      <c r="A49" s="35">
        <f t="shared" si="2"/>
        <v>43</v>
      </c>
      <c r="B49" s="35" t="s">
        <v>34</v>
      </c>
      <c r="C49" s="36" t="s">
        <v>35</v>
      </c>
      <c r="D49" s="37"/>
      <c r="E49" s="37"/>
      <c r="F49" s="42"/>
      <c r="G49" s="37"/>
      <c r="H49" s="37"/>
      <c r="I49" s="37"/>
      <c r="J49" s="37"/>
      <c r="K49" s="37"/>
      <c r="L49" s="37"/>
      <c r="M49" s="37"/>
    </row>
    <row r="50" spans="1:13" customFormat="1" ht="15" x14ac:dyDescent="0.25">
      <c r="A50" s="35">
        <f t="shared" si="2"/>
        <v>44</v>
      </c>
      <c r="B50" s="35" t="s">
        <v>182</v>
      </c>
      <c r="C50" s="36" t="s">
        <v>184</v>
      </c>
      <c r="D50" s="37"/>
      <c r="E50" s="37"/>
      <c r="F50" s="37"/>
      <c r="G50" s="37"/>
      <c r="H50" s="37"/>
      <c r="I50" s="37"/>
      <c r="J50" s="37"/>
      <c r="K50" s="37"/>
      <c r="L50" s="37"/>
      <c r="M50" s="37"/>
    </row>
    <row r="51" spans="1:13" customFormat="1" ht="15" x14ac:dyDescent="0.25">
      <c r="A51" s="35">
        <f t="shared" si="2"/>
        <v>45</v>
      </c>
      <c r="B51" s="35" t="s">
        <v>133</v>
      </c>
      <c r="C51" s="36" t="s">
        <v>134</v>
      </c>
      <c r="D51" s="37"/>
      <c r="E51" s="37"/>
      <c r="F51" s="44"/>
      <c r="G51" s="38"/>
      <c r="H51" s="38"/>
      <c r="I51" s="38"/>
      <c r="J51" s="38"/>
      <c r="K51" s="38"/>
      <c r="L51" s="38"/>
      <c r="M51" s="37"/>
    </row>
    <row r="52" spans="1:13" customFormat="1" ht="15" x14ac:dyDescent="0.25">
      <c r="A52" s="35">
        <f t="shared" si="2"/>
        <v>46</v>
      </c>
      <c r="B52" s="35" t="s">
        <v>36</v>
      </c>
      <c r="C52" s="36" t="s">
        <v>37</v>
      </c>
      <c r="D52" s="37"/>
      <c r="E52" s="37"/>
      <c r="F52" s="37"/>
      <c r="G52" s="38"/>
      <c r="H52" s="38"/>
      <c r="I52" s="38"/>
      <c r="J52" s="38"/>
      <c r="K52" s="38"/>
      <c r="L52" s="38"/>
      <c r="M52" s="37"/>
    </row>
    <row r="53" spans="1:13" customFormat="1" ht="15" x14ac:dyDescent="0.25">
      <c r="A53" s="35">
        <f t="shared" si="2"/>
        <v>47</v>
      </c>
      <c r="B53" s="35" t="s">
        <v>20</v>
      </c>
      <c r="C53" s="36" t="s">
        <v>21</v>
      </c>
      <c r="D53" s="37"/>
      <c r="E53" s="37"/>
      <c r="F53" s="37"/>
      <c r="G53" s="37"/>
      <c r="H53" s="37"/>
      <c r="I53" s="37"/>
      <c r="J53" s="37"/>
      <c r="K53" s="37"/>
      <c r="L53" s="37"/>
      <c r="M53" s="37"/>
    </row>
    <row r="54" spans="1:13" customFormat="1" ht="15" x14ac:dyDescent="0.25">
      <c r="A54" s="35">
        <f t="shared" si="2"/>
        <v>48</v>
      </c>
      <c r="B54" s="35" t="s">
        <v>101</v>
      </c>
      <c r="C54" s="36" t="s">
        <v>102</v>
      </c>
      <c r="D54" s="37"/>
      <c r="E54" s="37"/>
      <c r="F54" s="37"/>
      <c r="G54" s="37"/>
      <c r="H54" s="37"/>
      <c r="I54" s="37"/>
      <c r="J54" s="37"/>
      <c r="K54" s="37"/>
      <c r="L54" s="37"/>
      <c r="M54" s="37"/>
    </row>
    <row r="55" spans="1:13" customFormat="1" ht="15" x14ac:dyDescent="0.25">
      <c r="A55" s="35">
        <f t="shared" si="2"/>
        <v>49</v>
      </c>
      <c r="B55" s="35" t="s">
        <v>40</v>
      </c>
      <c r="C55" s="36" t="s">
        <v>41</v>
      </c>
      <c r="D55" s="37"/>
      <c r="E55" s="37"/>
      <c r="F55" s="37"/>
      <c r="G55" s="37"/>
      <c r="H55" s="37"/>
      <c r="I55" s="37"/>
      <c r="J55" s="37"/>
      <c r="K55" s="37"/>
      <c r="L55" s="37"/>
      <c r="M55" s="37"/>
    </row>
    <row r="56" spans="1:13" customFormat="1" ht="15" x14ac:dyDescent="0.25">
      <c r="A56" s="35">
        <f t="shared" si="2"/>
        <v>50</v>
      </c>
      <c r="B56" s="35" t="s">
        <v>26</v>
      </c>
      <c r="C56" s="45" t="s">
        <v>27</v>
      </c>
      <c r="D56" s="37"/>
      <c r="E56" s="37"/>
      <c r="F56" s="37"/>
      <c r="G56" s="38"/>
      <c r="H56" s="38"/>
      <c r="I56" s="38"/>
      <c r="J56" s="38"/>
      <c r="K56" s="38"/>
      <c r="L56" s="38"/>
      <c r="M56" s="37"/>
    </row>
    <row r="57" spans="1:13" customFormat="1" ht="15" x14ac:dyDescent="0.25">
      <c r="A57" s="35">
        <f t="shared" si="2"/>
        <v>51</v>
      </c>
      <c r="B57" s="35" t="s">
        <v>22</v>
      </c>
      <c r="C57" s="36" t="s">
        <v>23</v>
      </c>
      <c r="D57" s="37"/>
      <c r="E57" s="37"/>
      <c r="F57" s="37"/>
      <c r="G57" s="37"/>
      <c r="H57" s="37"/>
      <c r="I57" s="37"/>
      <c r="J57" s="37"/>
      <c r="K57" s="37"/>
      <c r="L57" s="37"/>
      <c r="M57" s="37"/>
    </row>
    <row r="58" spans="1:13" customFormat="1" ht="15" x14ac:dyDescent="0.25">
      <c r="A58" s="35">
        <f t="shared" si="2"/>
        <v>52</v>
      </c>
      <c r="B58" s="35" t="s">
        <v>65</v>
      </c>
      <c r="C58" s="36" t="s">
        <v>66</v>
      </c>
      <c r="D58" s="37"/>
      <c r="E58" s="37"/>
      <c r="F58" s="37"/>
      <c r="G58" s="38"/>
      <c r="H58" s="38"/>
      <c r="I58" s="38"/>
      <c r="J58" s="38"/>
      <c r="K58" s="38"/>
      <c r="L58" s="38"/>
      <c r="M58" s="37"/>
    </row>
    <row r="59" spans="1:13" ht="14.25" customHeight="1" x14ac:dyDescent="0.25">
      <c r="A59" s="36"/>
      <c r="B59" s="36"/>
      <c r="C59" s="46" t="s">
        <v>105</v>
      </c>
      <c r="D59" s="47">
        <f t="shared" ref="D59:M59" si="3">SUM(D7:D58)</f>
        <v>74172491.359999999</v>
      </c>
      <c r="E59" s="47">
        <f t="shared" si="3"/>
        <v>65373854.725999989</v>
      </c>
      <c r="F59" s="47">
        <f t="shared" si="3"/>
        <v>8798686.6600000001</v>
      </c>
      <c r="G59" s="47">
        <f t="shared" si="3"/>
        <v>14666864.890000001</v>
      </c>
      <c r="H59" s="47">
        <f t="shared" si="3"/>
        <v>18889391.619999997</v>
      </c>
      <c r="I59" s="47">
        <f t="shared" si="3"/>
        <v>55220497.200000003</v>
      </c>
      <c r="J59" s="47">
        <f t="shared" si="3"/>
        <v>6810230.8599999994</v>
      </c>
      <c r="K59" s="47">
        <f t="shared" si="3"/>
        <v>-6157367.4800000004</v>
      </c>
      <c r="L59" s="47">
        <f t="shared" si="3"/>
        <v>4842090.29</v>
      </c>
      <c r="M59" s="47">
        <f t="shared" si="3"/>
        <v>348833.53700000048</v>
      </c>
    </row>
    <row r="61" spans="1:13" ht="14.25" customHeight="1" x14ac:dyDescent="0.25">
      <c r="C61" s="49" t="s">
        <v>126</v>
      </c>
      <c r="D61" s="49"/>
      <c r="J61" s="49" t="s">
        <v>106</v>
      </c>
      <c r="K61" s="49"/>
      <c r="L61" s="49"/>
      <c r="M61" s="49"/>
    </row>
    <row r="63" spans="1:13" x14ac:dyDescent="0.25">
      <c r="D63" s="12"/>
      <c r="E63" s="12"/>
      <c r="G63" s="12"/>
      <c r="I63" s="12"/>
      <c r="M63" s="12"/>
    </row>
    <row r="64" spans="1:13" x14ac:dyDescent="0.25">
      <c r="D64" s="12"/>
      <c r="E64" s="12"/>
      <c r="F64" s="12"/>
      <c r="G64" s="12"/>
      <c r="H64" s="12"/>
      <c r="I64" s="12"/>
      <c r="J64" s="12"/>
      <c r="K64" s="12"/>
      <c r="L64" s="12"/>
    </row>
    <row r="65" spans="3:13" x14ac:dyDescent="0.25">
      <c r="D65" s="12"/>
      <c r="E65" s="12"/>
      <c r="F65" s="12"/>
      <c r="G65" s="12"/>
      <c r="H65" s="12"/>
      <c r="I65" s="12"/>
      <c r="J65" s="12"/>
      <c r="K65" s="12"/>
      <c r="L65" s="12"/>
    </row>
    <row r="67" spans="3:13" x14ac:dyDescent="0.25">
      <c r="M67" s="12"/>
    </row>
    <row r="68" spans="3:13" x14ac:dyDescent="0.25">
      <c r="M68" s="12"/>
    </row>
    <row r="69" spans="3:13" ht="15" x14ac:dyDescent="0.25">
      <c r="C69" s="17"/>
      <c r="E69" s="9"/>
      <c r="F69" s="9"/>
      <c r="G69" s="9"/>
      <c r="H69" s="9"/>
      <c r="J69" s="15"/>
      <c r="K69" s="15"/>
      <c r="L69" s="15"/>
    </row>
    <row r="70" spans="3:13" x14ac:dyDescent="0.25">
      <c r="C70" s="9"/>
      <c r="E70" s="9"/>
      <c r="F70" s="9"/>
      <c r="G70" s="9"/>
      <c r="H70" s="13"/>
      <c r="J70" s="16"/>
      <c r="K70" s="14"/>
      <c r="L70" s="14"/>
    </row>
    <row r="71" spans="3:13" x14ac:dyDescent="0.25">
      <c r="C71" s="9"/>
      <c r="E71" s="9"/>
      <c r="F71" s="9"/>
      <c r="G71" s="9"/>
      <c r="H71" s="13"/>
      <c r="J71" s="16"/>
      <c r="K71" s="15"/>
      <c r="L71" s="15"/>
    </row>
    <row r="72" spans="3:13" x14ac:dyDescent="0.25">
      <c r="J72" s="15"/>
      <c r="K72" s="15"/>
      <c r="L72" s="15"/>
    </row>
  </sheetData>
  <sortState ref="B7:M58">
    <sortCondition descending="1" ref="M58"/>
  </sortState>
  <mergeCells count="10">
    <mergeCell ref="E1:I2"/>
    <mergeCell ref="C61:D61"/>
    <mergeCell ref="J4:M4"/>
    <mergeCell ref="A5:A6"/>
    <mergeCell ref="B5:B6"/>
    <mergeCell ref="C5:C6"/>
    <mergeCell ref="J61:M61"/>
    <mergeCell ref="D5:I5"/>
    <mergeCell ref="L5:M5"/>
    <mergeCell ref="J5:K5"/>
  </mergeCells>
  <pageMargins left="0.7" right="0.7" top="0.75" bottom="0.75" header="0.3" footer="0.3"/>
  <pageSetup paperSize="9" scale="4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2"/>
  <sheetViews>
    <sheetView tabSelected="1" view="pageBreakPreview" zoomScale="70" zoomScaleNormal="85" zoomScaleSheetLayoutView="70" workbookViewId="0">
      <pane xSplit="3" ySplit="6" topLeftCell="E7" activePane="bottomRight" state="frozen"/>
      <selection pane="topRight" activeCell="D1" sqref="D1"/>
      <selection pane="bottomLeft" activeCell="A7" sqref="A7"/>
      <selection pane="bottomRight" activeCell="E3" sqref="E3"/>
    </sheetView>
  </sheetViews>
  <sheetFormatPr defaultRowHeight="14.25" x14ac:dyDescent="0.25"/>
  <cols>
    <col min="1" max="1" width="6.140625" style="1" customWidth="1"/>
    <col min="2" max="2" width="9.85546875" style="1" customWidth="1"/>
    <col min="3" max="3" width="48.140625" style="1" customWidth="1"/>
    <col min="4" max="9" width="21.7109375" style="1" customWidth="1"/>
    <col min="10" max="10" width="23" style="1" customWidth="1"/>
    <col min="11" max="11" width="22.7109375" style="1" customWidth="1"/>
    <col min="12" max="12" width="24" style="1" customWidth="1"/>
    <col min="13" max="13" width="18.5703125" style="1" bestFit="1" customWidth="1"/>
    <col min="14" max="14" width="14.7109375" style="1" customWidth="1"/>
    <col min="15" max="16384" width="9.140625" style="1"/>
  </cols>
  <sheetData>
    <row r="1" spans="1:13" ht="15" customHeight="1" x14ac:dyDescent="0.25">
      <c r="D1" s="2"/>
      <c r="E1" s="48" t="s">
        <v>192</v>
      </c>
      <c r="F1" s="48"/>
      <c r="G1" s="48"/>
      <c r="H1" s="48"/>
      <c r="I1" s="48"/>
      <c r="J1" s="21"/>
      <c r="K1" s="21"/>
      <c r="L1" s="2"/>
    </row>
    <row r="2" spans="1:13" ht="15" customHeight="1" x14ac:dyDescent="0.25">
      <c r="C2" s="3"/>
      <c r="D2" s="3"/>
      <c r="E2" s="48"/>
      <c r="F2" s="48"/>
      <c r="G2" s="48"/>
      <c r="H2" s="48"/>
      <c r="I2" s="48"/>
      <c r="J2" s="21"/>
      <c r="K2" s="21"/>
      <c r="L2" s="3"/>
    </row>
    <row r="3" spans="1:13" ht="15.75" x14ac:dyDescent="0.25">
      <c r="C3" s="3"/>
      <c r="D3" s="19"/>
      <c r="E3" s="10"/>
      <c r="F3" s="10"/>
      <c r="G3" s="10"/>
      <c r="H3" s="10"/>
      <c r="J3"/>
      <c r="K3" s="10"/>
      <c r="L3" s="19"/>
      <c r="M3" s="19"/>
    </row>
    <row r="4" spans="1:13" ht="14.25" customHeight="1" x14ac:dyDescent="0.25">
      <c r="A4" s="56"/>
      <c r="B4" s="56"/>
      <c r="C4" s="56"/>
      <c r="D4" s="20"/>
      <c r="I4" s="20"/>
      <c r="L4" s="65" t="s">
        <v>191</v>
      </c>
      <c r="M4" s="65"/>
    </row>
    <row r="5" spans="1:13" ht="36.75" customHeight="1" x14ac:dyDescent="0.25">
      <c r="A5" s="57" t="s">
        <v>0</v>
      </c>
      <c r="B5" s="59" t="s">
        <v>110</v>
      </c>
      <c r="C5" s="59" t="s">
        <v>109</v>
      </c>
      <c r="D5" s="66" t="s">
        <v>118</v>
      </c>
      <c r="E5" s="66"/>
      <c r="F5" s="66"/>
      <c r="G5" s="66"/>
      <c r="H5" s="66"/>
      <c r="I5" s="66"/>
      <c r="J5" s="63" t="s">
        <v>131</v>
      </c>
      <c r="K5" s="64"/>
      <c r="L5" s="61" t="s">
        <v>119</v>
      </c>
      <c r="M5" s="62"/>
    </row>
    <row r="6" spans="1:13" s="9" customFormat="1" ht="36" customHeight="1" x14ac:dyDescent="0.25">
      <c r="A6" s="58"/>
      <c r="B6" s="60"/>
      <c r="C6" s="60"/>
      <c r="D6" s="23" t="s">
        <v>113</v>
      </c>
      <c r="E6" s="24" t="s">
        <v>111</v>
      </c>
      <c r="F6" s="24" t="s">
        <v>112</v>
      </c>
      <c r="G6" s="25" t="s">
        <v>114</v>
      </c>
      <c r="H6" s="24" t="s">
        <v>127</v>
      </c>
      <c r="I6" s="23" t="s">
        <v>115</v>
      </c>
      <c r="J6" s="26" t="s">
        <v>138</v>
      </c>
      <c r="K6" s="26" t="s">
        <v>137</v>
      </c>
      <c r="L6" s="28" t="s">
        <v>132</v>
      </c>
      <c r="M6" s="26" t="s">
        <v>117</v>
      </c>
    </row>
    <row r="7" spans="1:13" ht="14.25" customHeight="1" x14ac:dyDescent="0.25">
      <c r="A7" s="4">
        <v>1</v>
      </c>
      <c r="B7" s="29" t="s">
        <v>14</v>
      </c>
      <c r="C7" s="30" t="s">
        <v>142</v>
      </c>
      <c r="D7" s="6">
        <f>+VLOOKUP(B7,MNG!$B$7:$M$58,3,0)</f>
        <v>2617089.02</v>
      </c>
      <c r="E7" s="6">
        <f>+VLOOKUP($B7,MNG!$B$7:$M$58,4,0)</f>
        <v>2514885.9700000002</v>
      </c>
      <c r="F7" s="6">
        <f>+VLOOKUP($B7,MNG!$B$7:$M$58,5,0)</f>
        <v>102203.06</v>
      </c>
      <c r="G7" s="6">
        <f>+VLOOKUP($B7,MNG!$B$7:$M$58,6,0)</f>
        <v>564556.04</v>
      </c>
      <c r="H7" s="6">
        <f>+VLOOKUP($B7,MNG!$B$7:$M$58,7,0)</f>
        <v>564829.04</v>
      </c>
      <c r="I7" s="6">
        <f>+VLOOKUP($B7,MNG!$B$7:$M$58,8,0)</f>
        <v>2052259.98</v>
      </c>
      <c r="J7" s="6">
        <f>+VLOOKUP($B7,MNG!$B$7:$M$58,9,0)</f>
        <v>1586859.98</v>
      </c>
      <c r="K7" s="6">
        <f>+VLOOKUP($B7,MNG!$B$7:$M$58,10,0)</f>
        <v>-524078.78</v>
      </c>
      <c r="L7" s="6">
        <f>+VLOOKUP($B7,MNG!$B$7:$M$58,11,0)</f>
        <v>1502245.99</v>
      </c>
      <c r="M7" s="6">
        <f>+VLOOKUP($B7,MNG!$B$7:$M$58,12,0)</f>
        <v>696884.78</v>
      </c>
    </row>
    <row r="8" spans="1:13" ht="14.25" customHeight="1" x14ac:dyDescent="0.25">
      <c r="A8" s="4">
        <f t="shared" ref="A8:A39" si="0">A7+1</f>
        <v>2</v>
      </c>
      <c r="B8" s="29" t="s">
        <v>8</v>
      </c>
      <c r="C8" s="30" t="s">
        <v>145</v>
      </c>
      <c r="D8" s="6">
        <f>+VLOOKUP(B8,MNG!$B$7:$M$58,3,0)</f>
        <v>28026884.84</v>
      </c>
      <c r="E8" s="6">
        <f>+VLOOKUP($B8,MNG!$B$7:$M$58,4,0)</f>
        <v>26513778.260000002</v>
      </c>
      <c r="F8" s="6">
        <f>+VLOOKUP($B8,MNG!$B$7:$M$58,5,0)</f>
        <v>1513106.58</v>
      </c>
      <c r="G8" s="6">
        <f>+VLOOKUP($B8,MNG!$B$7:$M$58,6,0)</f>
        <v>9649629.1899999995</v>
      </c>
      <c r="H8" s="6">
        <f>+VLOOKUP($B8,MNG!$B$7:$M$58,7,0)</f>
        <v>9649629.1899999995</v>
      </c>
      <c r="I8" s="6">
        <f>+VLOOKUP($B8,MNG!$B$7:$M$58,8,0)</f>
        <v>18377255.649999999</v>
      </c>
      <c r="J8" s="6">
        <f>+VLOOKUP($B8,MNG!$B$7:$M$58,9,0)</f>
        <v>1381876</v>
      </c>
      <c r="K8" s="6">
        <f>+VLOOKUP($B8,MNG!$B$7:$M$58,10,0)</f>
        <v>-408051.1</v>
      </c>
      <c r="L8" s="6">
        <f>+VLOOKUP($B8,MNG!$B$7:$M$58,11,0)</f>
        <v>509808.38</v>
      </c>
      <c r="M8" s="6">
        <f>+VLOOKUP($B8,MNG!$B$7:$M$58,12,0)</f>
        <v>361914.13</v>
      </c>
    </row>
    <row r="9" spans="1:13" ht="14.25" customHeight="1" x14ac:dyDescent="0.25">
      <c r="A9" s="4">
        <f t="shared" si="0"/>
        <v>3</v>
      </c>
      <c r="B9" s="29" t="s">
        <v>16</v>
      </c>
      <c r="C9" s="30" t="s">
        <v>143</v>
      </c>
      <c r="D9" s="6">
        <f>+VLOOKUP(B9,MNG!$B$7:$M$58,3,0)</f>
        <v>4414076.28</v>
      </c>
      <c r="E9" s="6">
        <f>+VLOOKUP($B9,MNG!$B$7:$M$58,4,0)</f>
        <v>4282821.7300000004</v>
      </c>
      <c r="F9" s="6">
        <f>+VLOOKUP($B9,MNG!$B$7:$M$58,5,0)</f>
        <v>131254.57</v>
      </c>
      <c r="G9" s="6">
        <f>+VLOOKUP($B9,MNG!$B$7:$M$58,6,0)</f>
        <v>67134.83</v>
      </c>
      <c r="H9" s="6">
        <f>+VLOOKUP($B9,MNG!$B$7:$M$58,7,0)</f>
        <v>67134.83</v>
      </c>
      <c r="I9" s="6">
        <f>+VLOOKUP($B9,MNG!$B$7:$M$58,8,0)</f>
        <v>4346941.47</v>
      </c>
      <c r="J9" s="6">
        <f>+VLOOKUP($B9,MNG!$B$7:$M$58,9,0)</f>
        <v>514991.56</v>
      </c>
      <c r="K9" s="6">
        <f>+VLOOKUP($B9,MNG!$B$7:$M$58,10,0)</f>
        <v>-261098.99</v>
      </c>
      <c r="L9" s="6">
        <f>+VLOOKUP($B9,MNG!$B$7:$M$58,11,0)</f>
        <v>623206.07999999996</v>
      </c>
      <c r="M9" s="6">
        <f>+VLOOKUP($B9,MNG!$B$7:$M$58,12,0)</f>
        <v>300909.55</v>
      </c>
    </row>
    <row r="10" spans="1:13" ht="14.25" customHeight="1" x14ac:dyDescent="0.25">
      <c r="A10" s="4">
        <f t="shared" si="0"/>
        <v>4</v>
      </c>
      <c r="B10" s="4" t="s">
        <v>183</v>
      </c>
      <c r="C10" s="30" t="s">
        <v>186</v>
      </c>
      <c r="D10" s="6">
        <f>+VLOOKUP(B10,MNG!$B$7:$M$58,3,0)</f>
        <v>1523738.83</v>
      </c>
      <c r="E10" s="6">
        <f>+VLOOKUP($B10,MNG!$B$7:$M$58,4,0)</f>
        <v>1508801.83</v>
      </c>
      <c r="F10" s="6">
        <f>+VLOOKUP($B10,MNG!$B$7:$M$58,5,0)</f>
        <v>14937</v>
      </c>
      <c r="G10" s="6">
        <f>+VLOOKUP($B10,MNG!$B$7:$M$58,6,0)</f>
        <v>74767.33</v>
      </c>
      <c r="H10" s="6">
        <f>+VLOOKUP($B10,MNG!$B$7:$M$58,7,0)</f>
        <v>74767.33</v>
      </c>
      <c r="I10" s="6">
        <f>+VLOOKUP($B10,MNG!$B$7:$M$58,8,0)</f>
        <v>1448971.5</v>
      </c>
      <c r="J10" s="6">
        <f>+VLOOKUP($B10,MNG!$B$7:$M$58,9,0)</f>
        <v>254190.42</v>
      </c>
      <c r="K10" s="6">
        <f>+VLOOKUP($B10,MNG!$B$7:$M$58,10,0)</f>
        <v>-38790.46</v>
      </c>
      <c r="L10" s="6">
        <f>+VLOOKUP($B10,MNG!$B$7:$M$58,11,0)</f>
        <v>235553.78</v>
      </c>
      <c r="M10" s="6">
        <f>+VLOOKUP($B10,MNG!$B$7:$M$58,12,0)</f>
        <v>176559.5</v>
      </c>
    </row>
    <row r="11" spans="1:13" ht="14.25" customHeight="1" x14ac:dyDescent="0.25">
      <c r="A11" s="4">
        <f t="shared" si="0"/>
        <v>5</v>
      </c>
      <c r="B11" s="29" t="s">
        <v>62</v>
      </c>
      <c r="C11" s="30" t="s">
        <v>181</v>
      </c>
      <c r="D11" s="6">
        <f>+VLOOKUP(B11,MNG!$B$7:$M$58,3,0)</f>
        <v>1924467.37</v>
      </c>
      <c r="E11" s="6">
        <f>+VLOOKUP($B11,MNG!$B$7:$M$58,4,0)</f>
        <v>1833340.63</v>
      </c>
      <c r="F11" s="6">
        <f>+VLOOKUP($B11,MNG!$B$7:$M$58,5,0)</f>
        <v>91126.74</v>
      </c>
      <c r="G11" s="6">
        <f>+VLOOKUP($B11,MNG!$B$7:$M$58,6,0)</f>
        <v>614903.39</v>
      </c>
      <c r="H11" s="6">
        <f>+VLOOKUP($B11,MNG!$B$7:$M$58,7,0)</f>
        <v>614903.39</v>
      </c>
      <c r="I11" s="6">
        <f>+VLOOKUP($B11,MNG!$B$7:$M$58,8,0)</f>
        <v>1309563.99</v>
      </c>
      <c r="J11" s="6">
        <f>+VLOOKUP($B11,MNG!$B$7:$M$58,9,0)</f>
        <v>124892.55</v>
      </c>
      <c r="K11" s="6">
        <f>+VLOOKUP($B11,MNG!$B$7:$M$58,10,0)</f>
        <v>-363988.72</v>
      </c>
      <c r="L11" s="6">
        <f>+VLOOKUP($B11,MNG!$B$7:$M$58,11,0)</f>
        <v>183997.27</v>
      </c>
      <c r="M11" s="6">
        <f>+VLOOKUP($B11,MNG!$B$7:$M$58,12,0)</f>
        <v>30552.18</v>
      </c>
    </row>
    <row r="12" spans="1:13" ht="14.25" customHeight="1" x14ac:dyDescent="0.25">
      <c r="A12" s="4">
        <f t="shared" si="0"/>
        <v>6</v>
      </c>
      <c r="B12" s="29" t="s">
        <v>50</v>
      </c>
      <c r="C12" s="30" t="s">
        <v>177</v>
      </c>
      <c r="D12" s="6">
        <f>+VLOOKUP(B12,MNG!$B$7:$M$58,3,0)</f>
        <v>1363513.35</v>
      </c>
      <c r="E12" s="6">
        <f>+VLOOKUP($B12,MNG!$B$7:$M$58,4,0)</f>
        <v>1058223.81</v>
      </c>
      <c r="F12" s="6">
        <f>+VLOOKUP($B12,MNG!$B$7:$M$58,5,0)</f>
        <v>305289.53999999998</v>
      </c>
      <c r="G12" s="6">
        <f>+VLOOKUP($B12,MNG!$B$7:$M$58,6,0)</f>
        <v>345988.19</v>
      </c>
      <c r="H12" s="6">
        <f>+VLOOKUP($B12,MNG!$B$7:$M$58,7,0)</f>
        <v>514325.52</v>
      </c>
      <c r="I12" s="6">
        <f>+VLOOKUP($B12,MNG!$B$7:$M$58,8,0)</f>
        <v>849187.83</v>
      </c>
      <c r="J12" s="6">
        <f>+VLOOKUP($B12,MNG!$B$7:$M$58,9,0)</f>
        <v>578894.53</v>
      </c>
      <c r="K12" s="6">
        <f>+VLOOKUP($B12,MNG!$B$7:$M$58,10,0)</f>
        <v>-569356.21</v>
      </c>
      <c r="L12" s="6">
        <f>+VLOOKUP($B12,MNG!$B$7:$M$58,11,0)</f>
        <v>320250.59999999998</v>
      </c>
      <c r="M12" s="6">
        <f>+VLOOKUP($B12,MNG!$B$7:$M$58,12,0)</f>
        <v>10226.14</v>
      </c>
    </row>
    <row r="13" spans="1:13" ht="14.25" customHeight="1" x14ac:dyDescent="0.25">
      <c r="A13" s="4">
        <f>A12+1</f>
        <v>7</v>
      </c>
      <c r="B13" s="29" t="s">
        <v>28</v>
      </c>
      <c r="C13" s="30" t="s">
        <v>146</v>
      </c>
      <c r="D13" s="6">
        <f>+VLOOKUP(B13,MNG!$B$7:$M$58,3,0)</f>
        <v>1257921.23</v>
      </c>
      <c r="E13" s="6">
        <f>+VLOOKUP($B13,MNG!$B$7:$M$58,4,0)</f>
        <v>399644.32</v>
      </c>
      <c r="F13" s="6">
        <f>+VLOOKUP($B13,MNG!$B$7:$M$58,5,0)</f>
        <v>858276.91</v>
      </c>
      <c r="G13" s="6">
        <f>+VLOOKUP($B13,MNG!$B$7:$M$58,6,0)</f>
        <v>66305.98</v>
      </c>
      <c r="H13" s="6">
        <f>+VLOOKUP($B13,MNG!$B$7:$M$58,7,0)</f>
        <v>66305.98</v>
      </c>
      <c r="I13" s="6">
        <f>+VLOOKUP($B13,MNG!$B$7:$M$58,8,0)</f>
        <v>1191615.25</v>
      </c>
      <c r="J13" s="6">
        <f>+VLOOKUP($B13,MNG!$B$7:$M$58,9,0)</f>
        <v>33308.11</v>
      </c>
      <c r="K13" s="6">
        <f>+VLOOKUP($B13,MNG!$B$7:$M$58,10,0)</f>
        <v>-290884.18</v>
      </c>
      <c r="L13" s="6">
        <f>+VLOOKUP($B13,MNG!$B$7:$M$58,11,0)</f>
        <v>107273.47</v>
      </c>
      <c r="M13" s="6">
        <f>+VLOOKUP($B13,MNG!$B$7:$M$58,12,0)</f>
        <v>9466.23</v>
      </c>
    </row>
    <row r="14" spans="1:13" ht="14.25" customHeight="1" x14ac:dyDescent="0.25">
      <c r="A14" s="4">
        <f t="shared" si="0"/>
        <v>8</v>
      </c>
      <c r="B14" s="29" t="s">
        <v>93</v>
      </c>
      <c r="C14" s="30" t="s">
        <v>165</v>
      </c>
      <c r="D14" s="6">
        <f>+VLOOKUP(B14,MNG!$B$7:$M$58,3,0)</f>
        <v>110674.63</v>
      </c>
      <c r="E14" s="6">
        <f>+VLOOKUP($B14,MNG!$B$7:$M$58,4,0)</f>
        <v>102023.13</v>
      </c>
      <c r="F14" s="6">
        <f>+VLOOKUP($B14,MNG!$B$7:$M$58,5,0)</f>
        <v>8651.5</v>
      </c>
      <c r="G14" s="6">
        <f>+VLOOKUP($B14,MNG!$B$7:$M$58,6,0)</f>
        <v>807.41</v>
      </c>
      <c r="H14" s="6">
        <f>+VLOOKUP($B14,MNG!$B$7:$M$58,7,0)</f>
        <v>807.41</v>
      </c>
      <c r="I14" s="6">
        <f>+VLOOKUP($B14,MNG!$B$7:$M$58,8,0)</f>
        <v>109867.22</v>
      </c>
      <c r="J14" s="6">
        <f>+VLOOKUP($B14,MNG!$B$7:$M$58,9,0)</f>
        <v>22024.48</v>
      </c>
      <c r="K14" s="6">
        <f>+VLOOKUP($B14,MNG!$B$7:$M$58,10,0)</f>
        <v>-19266.77</v>
      </c>
      <c r="L14" s="6">
        <f>+VLOOKUP($B14,MNG!$B$7:$M$58,11,0)</f>
        <v>22024.48</v>
      </c>
      <c r="M14" s="6">
        <f>+VLOOKUP($B14,MNG!$B$7:$M$58,12,0)</f>
        <v>2732.9</v>
      </c>
    </row>
    <row r="15" spans="1:13" ht="14.25" customHeight="1" x14ac:dyDescent="0.25">
      <c r="A15" s="4">
        <f t="shared" si="0"/>
        <v>9</v>
      </c>
      <c r="B15" s="29" t="s">
        <v>83</v>
      </c>
      <c r="C15" s="30" t="s">
        <v>168</v>
      </c>
      <c r="D15" s="6">
        <f>+VLOOKUP(B15,MNG!$B$7:$M$58,3,0)</f>
        <v>188260.7</v>
      </c>
      <c r="E15" s="6">
        <f>+VLOOKUP($B15,MNG!$B$7:$M$58,4,0)</f>
        <v>104064.18</v>
      </c>
      <c r="F15" s="6">
        <f>+VLOOKUP($B15,MNG!$B$7:$M$58,5,0)</f>
        <v>84196.51</v>
      </c>
      <c r="G15" s="6">
        <f>+VLOOKUP($B15,MNG!$B$7:$M$58,6,0)</f>
        <v>110.49</v>
      </c>
      <c r="H15" s="6">
        <f>+VLOOKUP($B15,MNG!$B$7:$M$58,7,0)</f>
        <v>110.49</v>
      </c>
      <c r="I15" s="6">
        <f>+VLOOKUP($B15,MNG!$B$7:$M$58,8,0)</f>
        <v>188150.2</v>
      </c>
      <c r="J15" s="6">
        <f>+VLOOKUP($B15,MNG!$B$7:$M$58,9,0)</f>
        <v>8950.2800000000007</v>
      </c>
      <c r="K15" s="6">
        <f>+VLOOKUP($B15,MNG!$B$7:$M$58,10,0)</f>
        <v>-7867.45</v>
      </c>
      <c r="L15" s="6">
        <f>+VLOOKUP($B15,MNG!$B$7:$M$58,11,0)</f>
        <v>2341.86</v>
      </c>
      <c r="M15" s="6">
        <f>+VLOOKUP($B15,MNG!$B$7:$M$58,12,0)</f>
        <v>2107.67</v>
      </c>
    </row>
    <row r="16" spans="1:13" ht="14.25" customHeight="1" x14ac:dyDescent="0.25">
      <c r="A16" s="4">
        <f t="shared" si="0"/>
        <v>10</v>
      </c>
      <c r="B16" s="29" t="s">
        <v>71</v>
      </c>
      <c r="C16" s="30" t="s">
        <v>149</v>
      </c>
      <c r="D16" s="6">
        <f>+VLOOKUP(B16,MNG!$B$7:$M$58,3,0)</f>
        <v>243839.69</v>
      </c>
      <c r="E16" s="6">
        <f>+VLOOKUP($B16,MNG!$B$7:$M$58,4,0)</f>
        <v>233339.69</v>
      </c>
      <c r="F16" s="6">
        <f>+VLOOKUP($B16,MNG!$B$7:$M$58,5,0)</f>
        <v>10500</v>
      </c>
      <c r="G16" s="6">
        <f>+VLOOKUP($B16,MNG!$B$7:$M$58,6,0)</f>
        <v>485.5</v>
      </c>
      <c r="H16" s="6">
        <f>+VLOOKUP($B16,MNG!$B$7:$M$58,7,0)</f>
        <v>485.5</v>
      </c>
      <c r="I16" s="6">
        <f>+VLOOKUP($B16,MNG!$B$7:$M$58,8,0)</f>
        <v>243354.19</v>
      </c>
      <c r="J16" s="6">
        <f>+VLOOKUP($B16,MNG!$B$7:$M$58,9,0)</f>
        <v>39873.269999999997</v>
      </c>
      <c r="K16" s="6">
        <f>+VLOOKUP($B16,MNG!$B$7:$M$58,10,0)</f>
        <v>-38881.339999999997</v>
      </c>
      <c r="L16" s="6">
        <f>+VLOOKUP($B16,MNG!$B$7:$M$58,11,0)</f>
        <v>39873.269999999997</v>
      </c>
      <c r="M16" s="6">
        <f>+VLOOKUP($B16,MNG!$B$7:$M$58,12,0)</f>
        <v>542.87</v>
      </c>
    </row>
    <row r="17" spans="1:13" ht="14.25" customHeight="1" x14ac:dyDescent="0.25">
      <c r="A17" s="4">
        <f t="shared" si="0"/>
        <v>11</v>
      </c>
      <c r="B17" s="29" t="s">
        <v>91</v>
      </c>
      <c r="C17" s="30" t="s">
        <v>158</v>
      </c>
      <c r="D17" s="6">
        <f>+VLOOKUP(B17,MNG!$B$7:$M$58,3,0)</f>
        <v>119986.54</v>
      </c>
      <c r="E17" s="6">
        <f>+VLOOKUP($B17,MNG!$B$7:$M$58,4,0)</f>
        <v>112432.24</v>
      </c>
      <c r="F17" s="6">
        <f>+VLOOKUP($B17,MNG!$B$7:$M$58,5,0)</f>
        <v>7554.3</v>
      </c>
      <c r="G17" s="6">
        <f>+VLOOKUP($B17,MNG!$B$7:$M$58,6,0)</f>
        <v>405.4</v>
      </c>
      <c r="H17" s="6">
        <f>+VLOOKUP($B17,MNG!$B$7:$M$58,7,0)</f>
        <v>405.4</v>
      </c>
      <c r="I17" s="6">
        <f>+VLOOKUP($B17,MNG!$B$7:$M$58,8,0)</f>
        <v>119581.13</v>
      </c>
      <c r="J17" s="6">
        <f>+VLOOKUP($B17,MNG!$B$7:$M$58,9,0)</f>
        <v>37694.699999999997</v>
      </c>
      <c r="K17" s="6">
        <f>+VLOOKUP($B17,MNG!$B$7:$M$58,10,0)</f>
        <v>-37153.67</v>
      </c>
      <c r="L17" s="6">
        <f>+VLOOKUP($B17,MNG!$B$7:$M$58,11,0)</f>
        <v>37537.71</v>
      </c>
      <c r="M17" s="6">
        <f>+VLOOKUP($B17,MNG!$B$7:$M$58,12,0)</f>
        <v>345.64</v>
      </c>
    </row>
    <row r="18" spans="1:13" ht="14.25" customHeight="1" x14ac:dyDescent="0.25">
      <c r="A18" s="4">
        <f t="shared" si="0"/>
        <v>12</v>
      </c>
      <c r="B18" s="29" t="s">
        <v>52</v>
      </c>
      <c r="C18" s="30" t="s">
        <v>152</v>
      </c>
      <c r="D18" s="6">
        <f>+VLOOKUP(B18,MNG!$B$7:$M$58,3,0)</f>
        <v>1557.8</v>
      </c>
      <c r="E18" s="6">
        <f>+VLOOKUP($B18,MNG!$B$7:$M$58,4,0)</f>
        <v>1526.43</v>
      </c>
      <c r="F18" s="6">
        <f>+VLOOKUP($B18,MNG!$B$7:$M$58,5,0)</f>
        <v>31.37</v>
      </c>
      <c r="G18" s="6">
        <f>+VLOOKUP($B18,MNG!$B$7:$M$58,6,0)</f>
        <v>1166.3399999999999</v>
      </c>
      <c r="H18" s="6">
        <f>+VLOOKUP($B18,MNG!$B$7:$M$58,7,0)</f>
        <v>1233.8399999999999</v>
      </c>
      <c r="I18" s="6">
        <f>+VLOOKUP($B18,MNG!$B$7:$M$58,8,0)</f>
        <v>323.95</v>
      </c>
      <c r="J18" s="6">
        <f>+VLOOKUP($B18,MNG!$B$7:$M$58,9,0)</f>
        <v>190.47</v>
      </c>
      <c r="K18" s="6">
        <f>+VLOOKUP($B18,MNG!$B$7:$M$58,10,0)</f>
        <v>-77.98</v>
      </c>
      <c r="L18" s="6">
        <f>+VLOOKUP($B18,MNG!$B$7:$M$58,11,0)</f>
        <v>1290.47</v>
      </c>
      <c r="M18" s="6">
        <f>+VLOOKUP($B18,MNG!$B$7:$M$58,12,0)</f>
        <v>3.84</v>
      </c>
    </row>
    <row r="19" spans="1:13" s="7" customFormat="1" ht="14.25" customHeight="1" x14ac:dyDescent="0.25">
      <c r="A19" s="4">
        <f>A58+1</f>
        <v>32</v>
      </c>
      <c r="B19" s="29" t="s">
        <v>97</v>
      </c>
      <c r="C19" s="30" t="s">
        <v>166</v>
      </c>
      <c r="D19" s="6">
        <f>+VLOOKUP(B19,MNG!$B$7:$M$58,3,0)</f>
        <v>84777.02</v>
      </c>
      <c r="E19" s="6">
        <f>+VLOOKUP($B19,MNG!$B$7:$M$58,4,0)</f>
        <v>53169.455999999998</v>
      </c>
      <c r="F19" s="6">
        <f>+VLOOKUP($B19,MNG!$B$7:$M$58,5,0)</f>
        <v>31607.56</v>
      </c>
      <c r="G19" s="6">
        <f>+VLOOKUP($B19,MNG!$B$7:$M$58,6,0)</f>
        <v>738.36</v>
      </c>
      <c r="H19" s="6">
        <f>+VLOOKUP($B19,MNG!$B$7:$M$58,7,0)</f>
        <v>738.36</v>
      </c>
      <c r="I19" s="6">
        <f>+VLOOKUP($B19,MNG!$B$7:$M$58,8,0)</f>
        <v>84038.66</v>
      </c>
      <c r="J19" s="6">
        <f>+VLOOKUP($B19,MNG!$B$7:$M$58,9,0)</f>
        <v>14465.03</v>
      </c>
      <c r="K19" s="6">
        <f>+VLOOKUP($B19,MNG!$B$7:$M$58,10,0)</f>
        <v>-16075.72</v>
      </c>
      <c r="L19" s="6">
        <f>+VLOOKUP($B19,MNG!$B$7:$M$58,11,0)</f>
        <v>14465.03</v>
      </c>
      <c r="M19" s="6">
        <f>+VLOOKUP($B19,MNG!$B$7:$M$58,12,0)</f>
        <v>-1382.25</v>
      </c>
    </row>
    <row r="20" spans="1:13" s="7" customFormat="1" ht="14.25" customHeight="1" x14ac:dyDescent="0.25">
      <c r="A20" s="4">
        <f t="shared" si="0"/>
        <v>33</v>
      </c>
      <c r="B20" s="29" t="s">
        <v>81</v>
      </c>
      <c r="C20" s="30" t="s">
        <v>153</v>
      </c>
      <c r="D20" s="6">
        <f>+VLOOKUP(B20,MNG!$B$7:$M$58,3,0)</f>
        <v>1197561.5</v>
      </c>
      <c r="E20" s="6">
        <f>+VLOOKUP($B20,MNG!$B$7:$M$58,4,0)</f>
        <v>1192561.5</v>
      </c>
      <c r="F20" s="6">
        <f>+VLOOKUP($B20,MNG!$B$7:$M$58,5,0)</f>
        <v>5000</v>
      </c>
      <c r="G20" s="6">
        <f>+VLOOKUP($B20,MNG!$B$7:$M$58,6,0)</f>
        <v>6769.16</v>
      </c>
      <c r="H20" s="6">
        <f>+VLOOKUP($B20,MNG!$B$7:$M$58,7,0)</f>
        <v>6769.16</v>
      </c>
      <c r="I20" s="6">
        <f>+VLOOKUP($B20,MNG!$B$7:$M$58,8,0)</f>
        <v>1190792.33</v>
      </c>
      <c r="J20" s="6">
        <f>+VLOOKUP($B20,MNG!$B$7:$M$58,9,0)</f>
        <v>17413.740000000002</v>
      </c>
      <c r="K20" s="6">
        <f>+VLOOKUP($B20,MNG!$B$7:$M$58,10,0)</f>
        <v>19198.27</v>
      </c>
      <c r="L20" s="6">
        <f>+VLOOKUP($B20,MNG!$B$7:$M$58,11,0)</f>
        <v>17413.740000000002</v>
      </c>
      <c r="M20" s="6">
        <f>+VLOOKUP($B20,MNG!$B$7:$M$58,12,0)</f>
        <v>-3070.53</v>
      </c>
    </row>
    <row r="21" spans="1:13" ht="14.25" customHeight="1" x14ac:dyDescent="0.25">
      <c r="A21" s="4">
        <f t="shared" si="0"/>
        <v>34</v>
      </c>
      <c r="B21" s="29" t="s">
        <v>79</v>
      </c>
      <c r="C21" s="30" t="s">
        <v>161</v>
      </c>
      <c r="D21" s="6">
        <f>+VLOOKUP(B21,MNG!$B$7:$M$58,3,0)</f>
        <v>126941.42</v>
      </c>
      <c r="E21" s="6">
        <f>+VLOOKUP($B21,MNG!$B$7:$M$58,4,0)</f>
        <v>95527.8</v>
      </c>
      <c r="F21" s="6">
        <f>+VLOOKUP($B21,MNG!$B$7:$M$58,5,0)</f>
        <v>31413.63</v>
      </c>
      <c r="G21" s="6">
        <f>+VLOOKUP($B21,MNG!$B$7:$M$58,6,0)</f>
        <v>0</v>
      </c>
      <c r="H21" s="6">
        <f>+VLOOKUP($B21,MNG!$B$7:$M$58,7,0)</f>
        <v>0</v>
      </c>
      <c r="I21" s="6">
        <f>+VLOOKUP($B21,MNG!$B$7:$M$58,8,0)</f>
        <v>126941.42</v>
      </c>
      <c r="J21" s="6">
        <f>+VLOOKUP($B21,MNG!$B$7:$M$58,9,0)</f>
        <v>23285.98</v>
      </c>
      <c r="K21" s="6">
        <f>+VLOOKUP($B21,MNG!$B$7:$M$58,10,0)</f>
        <v>-26774.7</v>
      </c>
      <c r="L21" s="6">
        <f>+VLOOKUP($B21,MNG!$B$7:$M$58,11,0)</f>
        <v>23285.98</v>
      </c>
      <c r="M21" s="6">
        <f>+VLOOKUP($B21,MNG!$B$7:$M$58,12,0)</f>
        <v>-3242.24</v>
      </c>
    </row>
    <row r="22" spans="1:13" ht="14.25" customHeight="1" x14ac:dyDescent="0.25">
      <c r="A22" s="4">
        <f t="shared" si="0"/>
        <v>35</v>
      </c>
      <c r="B22" s="29" t="s">
        <v>46</v>
      </c>
      <c r="C22" s="30" t="s">
        <v>156</v>
      </c>
      <c r="D22" s="6">
        <f>+VLOOKUP(B22,MNG!$B$7:$M$58,3,0)</f>
        <v>446349.2</v>
      </c>
      <c r="E22" s="6">
        <f>+VLOOKUP($B22,MNG!$B$7:$M$58,4,0)</f>
        <v>294589.48</v>
      </c>
      <c r="F22" s="6">
        <f>+VLOOKUP($B22,MNG!$B$7:$M$58,5,0)</f>
        <v>151759.73000000001</v>
      </c>
      <c r="G22" s="6">
        <f>+VLOOKUP($B22,MNG!$B$7:$M$58,6,0)</f>
        <v>568.77</v>
      </c>
      <c r="H22" s="6">
        <f>+VLOOKUP($B22,MNG!$B$7:$M$58,7,0)</f>
        <v>568.77</v>
      </c>
      <c r="I22" s="6">
        <f>+VLOOKUP($B22,MNG!$B$7:$M$58,8,0)</f>
        <v>431280.43</v>
      </c>
      <c r="J22" s="6">
        <f>+VLOOKUP($B22,MNG!$B$7:$M$58,9,0)</f>
        <v>11938.88</v>
      </c>
      <c r="K22" s="6">
        <f>+VLOOKUP($B22,MNG!$B$7:$M$58,10,0)</f>
        <v>-38203.29</v>
      </c>
      <c r="L22" s="6">
        <f>+VLOOKUP($B22,MNG!$B$7:$M$58,11,0)</f>
        <v>2274.6799999999998</v>
      </c>
      <c r="M22" s="6">
        <f>+VLOOKUP($B22,MNG!$B$7:$M$58,12,0)</f>
        <v>-3939.11</v>
      </c>
    </row>
    <row r="23" spans="1:13" s="7" customFormat="1" ht="14.25" customHeight="1" x14ac:dyDescent="0.25">
      <c r="A23" s="4">
        <f t="shared" si="0"/>
        <v>36</v>
      </c>
      <c r="B23" s="29" t="s">
        <v>87</v>
      </c>
      <c r="C23" s="30" t="s">
        <v>155</v>
      </c>
      <c r="D23" s="6">
        <f>+VLOOKUP(B23,MNG!$B$7:$M$58,3,0)</f>
        <v>100059.17</v>
      </c>
      <c r="E23" s="6">
        <f>+VLOOKUP($B23,MNG!$B$7:$M$58,4,0)</f>
        <v>59056.6</v>
      </c>
      <c r="F23" s="6">
        <f>+VLOOKUP($B23,MNG!$B$7:$M$58,5,0)</f>
        <v>41002.559999999998</v>
      </c>
      <c r="G23" s="6">
        <f>+VLOOKUP($B23,MNG!$B$7:$M$58,6,0)</f>
        <v>0</v>
      </c>
      <c r="H23" s="6">
        <f>+VLOOKUP($B23,MNG!$B$7:$M$58,7,0)</f>
        <v>0</v>
      </c>
      <c r="I23" s="6">
        <f>+VLOOKUP($B23,MNG!$B$7:$M$58,8,0)</f>
        <v>100059.17</v>
      </c>
      <c r="J23" s="6">
        <f>+VLOOKUP($B23,MNG!$B$7:$M$58,9,0)</f>
        <v>10989.59</v>
      </c>
      <c r="K23" s="6">
        <f>+VLOOKUP($B23,MNG!$B$7:$M$58,10,0)</f>
        <v>-14976.08</v>
      </c>
      <c r="L23" s="6">
        <f>+VLOOKUP($B23,MNG!$B$7:$M$58,11,0)</f>
        <v>10989.57</v>
      </c>
      <c r="M23" s="6">
        <f>+VLOOKUP($B23,MNG!$B$7:$M$58,12,0)</f>
        <v>-4456.95</v>
      </c>
    </row>
    <row r="24" spans="1:13" s="7" customFormat="1" ht="14.25" customHeight="1" x14ac:dyDescent="0.25">
      <c r="A24" s="4">
        <f t="shared" si="0"/>
        <v>37</v>
      </c>
      <c r="B24" s="29" t="s">
        <v>69</v>
      </c>
      <c r="C24" s="30" t="s">
        <v>69</v>
      </c>
      <c r="D24" s="6">
        <f>+VLOOKUP(B24,MNG!$B$7:$M$58,3,0)</f>
        <v>388201.7</v>
      </c>
      <c r="E24" s="6">
        <f>+VLOOKUP($B24,MNG!$B$7:$M$58,4,0)</f>
        <v>371259.9</v>
      </c>
      <c r="F24" s="6">
        <f>+VLOOKUP($B24,MNG!$B$7:$M$58,5,0)</f>
        <v>16941.8</v>
      </c>
      <c r="G24" s="6">
        <f>+VLOOKUP($B24,MNG!$B$7:$M$58,6,0)</f>
        <v>111534.39999999999</v>
      </c>
      <c r="H24" s="6">
        <f>+VLOOKUP($B24,MNG!$B$7:$M$58,7,0)</f>
        <v>111534.39999999999</v>
      </c>
      <c r="I24" s="6">
        <f>+VLOOKUP($B24,MNG!$B$7:$M$58,8,0)</f>
        <v>276667.3</v>
      </c>
      <c r="J24" s="6">
        <f>+VLOOKUP($B24,MNG!$B$7:$M$58,9,0)</f>
        <v>5700</v>
      </c>
      <c r="K24" s="6">
        <f>+VLOOKUP($B24,MNG!$B$7:$M$58,10,0)</f>
        <v>-10241.5</v>
      </c>
      <c r="L24" s="6">
        <f>+VLOOKUP($B24,MNG!$B$7:$M$58,11,0)</f>
        <v>5700</v>
      </c>
      <c r="M24" s="6">
        <f>+VLOOKUP($B24,MNG!$B$7:$M$58,12,0)</f>
        <v>-5097.8999999999996</v>
      </c>
    </row>
    <row r="25" spans="1:13" s="7" customFormat="1" ht="14.25" customHeight="1" x14ac:dyDescent="0.25">
      <c r="A25" s="4">
        <f t="shared" si="0"/>
        <v>38</v>
      </c>
      <c r="B25" s="29" t="s">
        <v>58</v>
      </c>
      <c r="C25" s="30" t="s">
        <v>58</v>
      </c>
      <c r="D25" s="6">
        <f>+VLOOKUP(B25,MNG!$B$7:$M$58,3,0)</f>
        <v>282708.90000000002</v>
      </c>
      <c r="E25" s="6">
        <f>+VLOOKUP($B25,MNG!$B$7:$M$58,4,0)</f>
        <v>282706.73</v>
      </c>
      <c r="F25" s="6">
        <f>+VLOOKUP($B25,MNG!$B$7:$M$58,5,0)</f>
        <v>2.17</v>
      </c>
      <c r="G25" s="6">
        <f>+VLOOKUP($B25,MNG!$B$7:$M$58,6,0)</f>
        <v>175018.78</v>
      </c>
      <c r="H25" s="6">
        <f>+VLOOKUP($B25,MNG!$B$7:$M$58,7,0)</f>
        <v>175018.78</v>
      </c>
      <c r="I25" s="6">
        <f>+VLOOKUP($B25,MNG!$B$7:$M$58,8,0)</f>
        <v>107690.11</v>
      </c>
      <c r="J25" s="6">
        <f>+VLOOKUP($B25,MNG!$B$7:$M$58,9,0)</f>
        <v>9079.1</v>
      </c>
      <c r="K25" s="6">
        <f>+VLOOKUP($B25,MNG!$B$7:$M$58,10,0)</f>
        <v>-15158.22</v>
      </c>
      <c r="L25" s="6">
        <f>+VLOOKUP($B25,MNG!$B$7:$M$58,11,0)</f>
        <v>6904.71</v>
      </c>
      <c r="M25" s="6">
        <f>+VLOOKUP($B25,MNG!$B$7:$M$58,12,0)</f>
        <v>-6198.97</v>
      </c>
    </row>
    <row r="26" spans="1:13" s="7" customFormat="1" ht="14.25" customHeight="1" x14ac:dyDescent="0.25">
      <c r="A26" s="4">
        <f t="shared" si="0"/>
        <v>39</v>
      </c>
      <c r="B26" s="29" t="s">
        <v>48</v>
      </c>
      <c r="C26" s="30" t="s">
        <v>151</v>
      </c>
      <c r="D26" s="6">
        <f>+VLOOKUP(B26,MNG!$B$7:$M$58,3,0)</f>
        <v>378058.61</v>
      </c>
      <c r="E26" s="6">
        <f>+VLOOKUP($B26,MNG!$B$7:$M$58,4,0)</f>
        <v>377697.3</v>
      </c>
      <c r="F26" s="6">
        <f>+VLOOKUP($B26,MNG!$B$7:$M$58,5,0)</f>
        <v>361.32</v>
      </c>
      <c r="G26" s="6">
        <f>+VLOOKUP($B26,MNG!$B$7:$M$58,6,0)</f>
        <v>460337.75</v>
      </c>
      <c r="H26" s="6">
        <f>+VLOOKUP($B26,MNG!$B$7:$M$58,7,0)</f>
        <v>460337.75</v>
      </c>
      <c r="I26" s="6">
        <f>+VLOOKUP($B26,MNG!$B$7:$M$58,8,0)</f>
        <v>-82279.14</v>
      </c>
      <c r="J26" s="6">
        <f>+VLOOKUP($B26,MNG!$B$7:$M$58,9,0)</f>
        <v>1729.92</v>
      </c>
      <c r="K26" s="6">
        <f>+VLOOKUP($B26,MNG!$B$7:$M$58,10,0)</f>
        <v>-4659.76</v>
      </c>
      <c r="L26" s="6">
        <f>+VLOOKUP($B26,MNG!$B$7:$M$58,11,0)</f>
        <v>-177.57</v>
      </c>
      <c r="M26" s="6">
        <f>+VLOOKUP($B26,MNG!$B$7:$M$58,12,0)</f>
        <v>-6388.65</v>
      </c>
    </row>
    <row r="27" spans="1:13" s="7" customFormat="1" ht="14.25" customHeight="1" x14ac:dyDescent="0.25">
      <c r="A27" s="4">
        <f t="shared" si="0"/>
        <v>40</v>
      </c>
      <c r="B27" s="29" t="s">
        <v>42</v>
      </c>
      <c r="C27" s="30" t="s">
        <v>157</v>
      </c>
      <c r="D27" s="6">
        <f>+VLOOKUP(B27,MNG!$B$7:$M$58,3,0)</f>
        <v>718353.86</v>
      </c>
      <c r="E27" s="6">
        <f>+VLOOKUP($B27,MNG!$B$7:$M$58,4,0)</f>
        <v>482520.14</v>
      </c>
      <c r="F27" s="6">
        <f>+VLOOKUP($B27,MNG!$B$7:$M$58,5,0)</f>
        <v>235883.72</v>
      </c>
      <c r="G27" s="6">
        <f>+VLOOKUP($B27,MNG!$B$7:$M$58,6,0)</f>
        <v>57065.41</v>
      </c>
      <c r="H27" s="6">
        <f>+VLOOKUP($B27,MNG!$B$7:$M$58,7,0)</f>
        <v>57065.41</v>
      </c>
      <c r="I27" s="6">
        <f>+VLOOKUP($B27,MNG!$B$7:$M$58,8,0)</f>
        <v>661288.44999999995</v>
      </c>
      <c r="J27" s="6">
        <f>+VLOOKUP($B27,MNG!$B$7:$M$58,9,0)</f>
        <v>25370.16</v>
      </c>
      <c r="K27" s="6">
        <f>+VLOOKUP($B27,MNG!$B$7:$M$58,10,0)</f>
        <v>-51685.47</v>
      </c>
      <c r="L27" s="6">
        <f>+VLOOKUP($B27,MNG!$B$7:$M$58,11,0)</f>
        <v>25370.16</v>
      </c>
      <c r="M27" s="6">
        <f>+VLOOKUP($B27,MNG!$B$7:$M$58,12,0)</f>
        <v>-6594.67</v>
      </c>
    </row>
    <row r="28" spans="1:13" s="7" customFormat="1" ht="14.25" customHeight="1" x14ac:dyDescent="0.25">
      <c r="A28" s="4">
        <f t="shared" si="0"/>
        <v>41</v>
      </c>
      <c r="B28" s="29" t="s">
        <v>99</v>
      </c>
      <c r="C28" s="30" t="s">
        <v>174</v>
      </c>
      <c r="D28" s="6">
        <f>+VLOOKUP(B28,MNG!$B$7:$M$58,3,0)</f>
        <v>16685.21</v>
      </c>
      <c r="E28" s="6">
        <f>+VLOOKUP($B28,MNG!$B$7:$M$58,4,0)</f>
        <v>636.70000000000005</v>
      </c>
      <c r="F28" s="6">
        <f>+VLOOKUP($B28,MNG!$B$7:$M$58,5,0)</f>
        <v>16048.51</v>
      </c>
      <c r="G28" s="6">
        <f>+VLOOKUP($B28,MNG!$B$7:$M$58,6,0)</f>
        <v>26681.31</v>
      </c>
      <c r="H28" s="6">
        <f>+VLOOKUP($B28,MNG!$B$7:$M$58,7,0)</f>
        <v>240888.1</v>
      </c>
      <c r="I28" s="6">
        <f>+VLOOKUP($B28,MNG!$B$7:$M$58,8,0)</f>
        <v>-224202.89</v>
      </c>
      <c r="J28" s="6">
        <f>+VLOOKUP($B28,MNG!$B$7:$M$58,9,0)</f>
        <v>11141.14</v>
      </c>
      <c r="K28" s="6">
        <f>+VLOOKUP($B28,MNG!$B$7:$M$58,10,0)</f>
        <v>-16889.59</v>
      </c>
      <c r="L28" s="6">
        <f>+VLOOKUP($B28,MNG!$B$7:$M$58,11,0)</f>
        <v>24584.42</v>
      </c>
      <c r="M28" s="6">
        <f>+VLOOKUP($B28,MNG!$B$7:$M$58,12,0)</f>
        <v>-8973.6200000000008</v>
      </c>
    </row>
    <row r="29" spans="1:13" s="7" customFormat="1" ht="14.25" customHeight="1" x14ac:dyDescent="0.25">
      <c r="A29" s="4">
        <f t="shared" si="0"/>
        <v>42</v>
      </c>
      <c r="B29" s="29" t="s">
        <v>63</v>
      </c>
      <c r="C29" s="30" t="s">
        <v>180</v>
      </c>
      <c r="D29" s="6">
        <f>+VLOOKUP(B29,MNG!$B$7:$M$58,3,0)</f>
        <v>282111.03000000003</v>
      </c>
      <c r="E29" s="6">
        <f>+VLOOKUP($B29,MNG!$B$7:$M$58,4,0)</f>
        <v>274184.11</v>
      </c>
      <c r="F29" s="6">
        <f>+VLOOKUP($B29,MNG!$B$7:$M$58,5,0)</f>
        <v>7926.92</v>
      </c>
      <c r="G29" s="6">
        <f>+VLOOKUP($B29,MNG!$B$7:$M$58,6,0)</f>
        <v>0</v>
      </c>
      <c r="H29" s="6">
        <f>+VLOOKUP($B29,MNG!$B$7:$M$58,7,0)</f>
        <v>0</v>
      </c>
      <c r="I29" s="6">
        <f>+VLOOKUP($B29,MNG!$B$7:$M$58,8,0)</f>
        <v>282111.03000000003</v>
      </c>
      <c r="J29" s="6">
        <f>+VLOOKUP($B29,MNG!$B$7:$M$58,9,0)</f>
        <v>16436.53</v>
      </c>
      <c r="K29" s="6">
        <f>+VLOOKUP($B29,MNG!$B$7:$M$58,10,0)</f>
        <v>-31448.93</v>
      </c>
      <c r="L29" s="6">
        <f>+VLOOKUP($B29,MNG!$B$7:$M$58,11,0)</f>
        <v>10969.53</v>
      </c>
      <c r="M29" s="6">
        <f>+VLOOKUP($B29,MNG!$B$7:$M$58,12,0)</f>
        <v>-12484</v>
      </c>
    </row>
    <row r="30" spans="1:13" s="7" customFormat="1" ht="14.25" customHeight="1" x14ac:dyDescent="0.25">
      <c r="A30" s="4">
        <f t="shared" si="0"/>
        <v>43</v>
      </c>
      <c r="B30" s="29" t="s">
        <v>44</v>
      </c>
      <c r="C30" s="30" t="s">
        <v>164</v>
      </c>
      <c r="D30" s="6">
        <f>+VLOOKUP(B30,MNG!$B$7:$M$58,3,0)</f>
        <v>971284.37</v>
      </c>
      <c r="E30" s="6">
        <f>+VLOOKUP($B30,MNG!$B$7:$M$58,4,0)</f>
        <v>970284.37</v>
      </c>
      <c r="F30" s="6">
        <f>+VLOOKUP($B30,MNG!$B$7:$M$58,5,0)</f>
        <v>1000</v>
      </c>
      <c r="G30" s="6">
        <f>+VLOOKUP($B30,MNG!$B$7:$M$58,6,0)</f>
        <v>858024.93</v>
      </c>
      <c r="H30" s="6">
        <f>+VLOOKUP($B30,MNG!$B$7:$M$58,7,0)</f>
        <v>870316.77</v>
      </c>
      <c r="I30" s="6">
        <f>+VLOOKUP($B30,MNG!$B$7:$M$58,8,0)</f>
        <v>52865.1</v>
      </c>
      <c r="J30" s="6">
        <f>+VLOOKUP($B30,MNG!$B$7:$M$58,9,0)</f>
        <v>1698.35</v>
      </c>
      <c r="K30" s="6">
        <f>+VLOOKUP($B30,MNG!$B$7:$M$58,10,0)</f>
        <v>-4833.07</v>
      </c>
      <c r="L30" s="6">
        <f>+VLOOKUP($B30,MNG!$B$7:$M$58,11,0)</f>
        <v>-2604.59</v>
      </c>
      <c r="M30" s="6">
        <f>+VLOOKUP($B30,MNG!$B$7:$M$58,12,0)</f>
        <v>-15688.66</v>
      </c>
    </row>
    <row r="31" spans="1:13" s="7" customFormat="1" ht="14.25" customHeight="1" x14ac:dyDescent="0.25">
      <c r="A31" s="4">
        <f t="shared" si="0"/>
        <v>44</v>
      </c>
      <c r="B31" s="29" t="s">
        <v>32</v>
      </c>
      <c r="C31" s="30" t="s">
        <v>178</v>
      </c>
      <c r="D31" s="6">
        <f>+VLOOKUP(B31,MNG!$B$7:$M$58,3,0)</f>
        <v>543182.04</v>
      </c>
      <c r="E31" s="6">
        <f>+VLOOKUP($B31,MNG!$B$7:$M$58,4,0)</f>
        <v>533891.87</v>
      </c>
      <c r="F31" s="6">
        <f>+VLOOKUP($B31,MNG!$B$7:$M$58,5,0)</f>
        <v>9290.1299999999992</v>
      </c>
      <c r="G31" s="6">
        <f>+VLOOKUP($B31,MNG!$B$7:$M$58,6,0)</f>
        <v>3795.5</v>
      </c>
      <c r="H31" s="6">
        <f>+VLOOKUP($B31,MNG!$B$7:$M$58,7,0)</f>
        <v>3795.5</v>
      </c>
      <c r="I31" s="6">
        <f>+VLOOKUP($B31,MNG!$B$7:$M$58,8,0)</f>
        <v>539386.5</v>
      </c>
      <c r="J31" s="6">
        <f>+VLOOKUP($B31,MNG!$B$7:$M$58,9,0)</f>
        <v>1624.97</v>
      </c>
      <c r="K31" s="6">
        <f>+VLOOKUP($B31,MNG!$B$7:$M$58,10,0)</f>
        <v>-16321.42</v>
      </c>
      <c r="L31" s="6">
        <f>+VLOOKUP($B31,MNG!$B$7:$M$58,11,0)</f>
        <v>1624.97</v>
      </c>
      <c r="M31" s="6">
        <f>+VLOOKUP($B31,MNG!$B$7:$M$58,12,0)</f>
        <v>-16936.650000000001</v>
      </c>
    </row>
    <row r="32" spans="1:13" s="7" customFormat="1" ht="14.25" customHeight="1" x14ac:dyDescent="0.25">
      <c r="A32" s="4">
        <f t="shared" si="0"/>
        <v>45</v>
      </c>
      <c r="B32" s="29" t="s">
        <v>77</v>
      </c>
      <c r="C32" s="30" t="s">
        <v>172</v>
      </c>
      <c r="D32" s="6">
        <f>+VLOOKUP(B32,MNG!$B$7:$M$58,3,0)</f>
        <v>123447.91</v>
      </c>
      <c r="E32" s="6">
        <f>+VLOOKUP($B32,MNG!$B$7:$M$58,4,0)</f>
        <v>123343.58</v>
      </c>
      <c r="F32" s="6">
        <f>+VLOOKUP($B32,MNG!$B$7:$M$58,5,0)</f>
        <v>104.32</v>
      </c>
      <c r="G32" s="6">
        <f>+VLOOKUP($B32,MNG!$B$7:$M$58,6,0)</f>
        <v>67600.22</v>
      </c>
      <c r="H32" s="6">
        <f>+VLOOKUP($B32,MNG!$B$7:$M$58,7,0)</f>
        <v>67600.22</v>
      </c>
      <c r="I32" s="6">
        <f>+VLOOKUP($B32,MNG!$B$7:$M$58,8,0)</f>
        <v>55847.7</v>
      </c>
      <c r="J32" s="6">
        <f>+VLOOKUP($B32,MNG!$B$7:$M$58,9,0)</f>
        <v>3559.43</v>
      </c>
      <c r="K32" s="6">
        <f>+VLOOKUP($B32,MNG!$B$7:$M$58,10,0)</f>
        <v>-17679.259999999998</v>
      </c>
      <c r="L32" s="6">
        <f>+VLOOKUP($B32,MNG!$B$7:$M$58,11,0)</f>
        <v>2439.4299999999998</v>
      </c>
      <c r="M32" s="6">
        <f>+VLOOKUP($B32,MNG!$B$7:$M$58,12,0)</f>
        <v>-21167.46</v>
      </c>
    </row>
    <row r="33" spans="1:13" s="7" customFormat="1" ht="14.25" customHeight="1" x14ac:dyDescent="0.25">
      <c r="A33" s="4">
        <f t="shared" si="0"/>
        <v>46</v>
      </c>
      <c r="B33" s="29" t="s">
        <v>89</v>
      </c>
      <c r="C33" s="30" t="s">
        <v>170</v>
      </c>
      <c r="D33" s="6">
        <f>+VLOOKUP(B33,MNG!$B$7:$M$58,3,0)</f>
        <v>43124.01</v>
      </c>
      <c r="E33" s="6">
        <f>+VLOOKUP($B33,MNG!$B$7:$M$58,4,0)</f>
        <v>39662.21</v>
      </c>
      <c r="F33" s="6">
        <f>+VLOOKUP($B33,MNG!$B$7:$M$58,5,0)</f>
        <v>3461.8</v>
      </c>
      <c r="G33" s="6">
        <f>+VLOOKUP($B33,MNG!$B$7:$M$58,6,0)</f>
        <v>2370.1999999999998</v>
      </c>
      <c r="H33" s="6">
        <f>+VLOOKUP($B33,MNG!$B$7:$M$58,7,0)</f>
        <v>2370.1999999999998</v>
      </c>
      <c r="I33" s="6">
        <f>+VLOOKUP($B33,MNG!$B$7:$M$58,8,0)</f>
        <v>40753.81</v>
      </c>
      <c r="J33" s="6">
        <f>+VLOOKUP($B33,MNG!$B$7:$M$58,9,0)</f>
        <v>3131.08</v>
      </c>
      <c r="K33" s="6">
        <f>+VLOOKUP($B33,MNG!$B$7:$M$58,10,0)</f>
        <v>-11016.66</v>
      </c>
      <c r="L33" s="6">
        <f>+VLOOKUP($B33,MNG!$B$7:$M$58,11,0)</f>
        <v>1726.57</v>
      </c>
      <c r="M33" s="6">
        <f>+VLOOKUP($B33,MNG!$B$7:$M$58,12,0)</f>
        <v>-22225.852999999999</v>
      </c>
    </row>
    <row r="34" spans="1:13" s="7" customFormat="1" ht="14.25" customHeight="1" x14ac:dyDescent="0.25">
      <c r="A34" s="4">
        <f t="shared" si="0"/>
        <v>47</v>
      </c>
      <c r="B34" s="29" t="s">
        <v>38</v>
      </c>
      <c r="C34" s="30" t="s">
        <v>140</v>
      </c>
      <c r="D34" s="6">
        <f>+VLOOKUP(B34,MNG!$B$7:$M$58,3,0)</f>
        <v>412640.42</v>
      </c>
      <c r="E34" s="6">
        <f>+VLOOKUP($B34,MNG!$B$7:$M$58,4,0)</f>
        <v>396281.25</v>
      </c>
      <c r="F34" s="6">
        <f>+VLOOKUP($B34,MNG!$B$7:$M$58,5,0)</f>
        <v>16359.2</v>
      </c>
      <c r="G34" s="6">
        <f>+VLOOKUP($B34,MNG!$B$7:$M$58,6,0)</f>
        <v>26784.43</v>
      </c>
      <c r="H34" s="6">
        <f>+VLOOKUP($B34,MNG!$B$7:$M$58,7,0)</f>
        <v>26784.43</v>
      </c>
      <c r="I34" s="6">
        <f>+VLOOKUP($B34,MNG!$B$7:$M$58,8,0)</f>
        <v>385856</v>
      </c>
      <c r="J34" s="6">
        <f>+VLOOKUP($B34,MNG!$B$7:$M$58,9,0)</f>
        <v>19977.54</v>
      </c>
      <c r="K34" s="6">
        <f>+VLOOKUP($B34,MNG!$B$7:$M$58,10,0)</f>
        <v>-58966.51</v>
      </c>
      <c r="L34" s="6">
        <f>+VLOOKUP($B34,MNG!$B$7:$M$58,11,0)</f>
        <v>19874.400000000001</v>
      </c>
      <c r="M34" s="6">
        <f>+VLOOKUP($B34,MNG!$B$7:$M$58,12,0)</f>
        <v>-34722</v>
      </c>
    </row>
    <row r="35" spans="1:13" ht="14.25" customHeight="1" x14ac:dyDescent="0.25">
      <c r="A35" s="4">
        <f t="shared" si="0"/>
        <v>48</v>
      </c>
      <c r="B35" s="29" t="s">
        <v>56</v>
      </c>
      <c r="C35" s="30" t="s">
        <v>160</v>
      </c>
      <c r="D35" s="6">
        <f>+VLOOKUP(B35,MNG!$B$7:$M$58,3,0)</f>
        <v>1439759.52</v>
      </c>
      <c r="E35" s="6">
        <f>+VLOOKUP($B35,MNG!$B$7:$M$58,4,0)</f>
        <v>1413111.06</v>
      </c>
      <c r="F35" s="6">
        <f>+VLOOKUP($B35,MNG!$B$7:$M$58,5,0)</f>
        <v>26648.46</v>
      </c>
      <c r="G35" s="6">
        <f>+VLOOKUP($B35,MNG!$B$7:$M$58,6,0)</f>
        <v>1349.06</v>
      </c>
      <c r="H35" s="6">
        <f>+VLOOKUP($B35,MNG!$B$7:$M$58,7,0)</f>
        <v>1349.06</v>
      </c>
      <c r="I35" s="6">
        <f>+VLOOKUP($B35,MNG!$B$7:$M$58,8,0)</f>
        <v>1438410.45</v>
      </c>
      <c r="J35" s="6">
        <f>+VLOOKUP($B35,MNG!$B$7:$M$58,9,0)</f>
        <v>32043.81</v>
      </c>
      <c r="K35" s="6">
        <f>+VLOOKUP($B35,MNG!$B$7:$M$58,10,0)</f>
        <v>-95233.1</v>
      </c>
      <c r="L35" s="6">
        <f>+VLOOKUP($B35,MNG!$B$7:$M$58,11,0)</f>
        <v>31582.63</v>
      </c>
      <c r="M35" s="6">
        <f>+VLOOKUP($B35,MNG!$B$7:$M$58,12,0)</f>
        <v>-65912.58</v>
      </c>
    </row>
    <row r="36" spans="1:13" ht="14.25" customHeight="1" x14ac:dyDescent="0.25">
      <c r="A36" s="4">
        <f t="shared" si="0"/>
        <v>49</v>
      </c>
      <c r="B36" s="29" t="s">
        <v>18</v>
      </c>
      <c r="C36" s="30" t="s">
        <v>147</v>
      </c>
      <c r="D36" s="6">
        <f>+VLOOKUP(B36,MNG!$B$7:$M$58,3,0)</f>
        <v>3412910.46</v>
      </c>
      <c r="E36" s="6">
        <f>+VLOOKUP($B36,MNG!$B$7:$M$58,4,0)</f>
        <v>3169911.2</v>
      </c>
      <c r="F36" s="6">
        <f>+VLOOKUP($B36,MNG!$B$7:$M$58,5,0)</f>
        <v>242999.27</v>
      </c>
      <c r="G36" s="6">
        <f>+VLOOKUP($B36,MNG!$B$7:$M$58,6,0)</f>
        <v>551998.64</v>
      </c>
      <c r="H36" s="6">
        <f>+VLOOKUP($B36,MNG!$B$7:$M$58,7,0)</f>
        <v>658484.91</v>
      </c>
      <c r="I36" s="6">
        <f>+VLOOKUP($B36,MNG!$B$7:$M$58,8,0)</f>
        <v>2754425.55</v>
      </c>
      <c r="J36" s="6">
        <f>+VLOOKUP($B36,MNG!$B$7:$M$58,9,0)</f>
        <v>509979.66</v>
      </c>
      <c r="K36" s="6">
        <f>+VLOOKUP($B36,MNG!$B$7:$M$58,10,0)</f>
        <v>-332746.33</v>
      </c>
      <c r="L36" s="6">
        <f>+VLOOKUP($B36,MNG!$B$7:$M$58,11,0)</f>
        <v>404281.97</v>
      </c>
      <c r="M36" s="6">
        <f>+VLOOKUP($B36,MNG!$B$7:$M$58,12,0)</f>
        <v>-78435.66</v>
      </c>
    </row>
    <row r="37" spans="1:13" s="7" customFormat="1" ht="14.25" customHeight="1" x14ac:dyDescent="0.25">
      <c r="A37" s="4">
        <f>A36+1</f>
        <v>50</v>
      </c>
      <c r="B37" s="29" t="s">
        <v>60</v>
      </c>
      <c r="C37" s="30" t="s">
        <v>141</v>
      </c>
      <c r="D37" s="6">
        <f>+VLOOKUP(B37,MNG!$B$7:$M$58,3,0)</f>
        <v>235404.15</v>
      </c>
      <c r="E37" s="6">
        <f>+VLOOKUP($B37,MNG!$B$7:$M$58,4,0)</f>
        <v>230211.98</v>
      </c>
      <c r="F37" s="6">
        <f>+VLOOKUP($B37,MNG!$B$7:$M$58,5,0)</f>
        <v>5192.17</v>
      </c>
      <c r="G37" s="6">
        <f>+VLOOKUP($B37,MNG!$B$7:$M$58,6,0)</f>
        <v>4789.26</v>
      </c>
      <c r="H37" s="6">
        <f>+VLOOKUP($B37,MNG!$B$7:$M$58,7,0)</f>
        <v>4789.26</v>
      </c>
      <c r="I37" s="6">
        <f>+VLOOKUP($B37,MNG!$B$7:$M$58,8,0)</f>
        <v>230614.9</v>
      </c>
      <c r="J37" s="6">
        <f>+VLOOKUP($B37,MNG!$B$7:$M$58,9,0)</f>
        <v>8009.17</v>
      </c>
      <c r="K37" s="6">
        <f>+VLOOKUP($B37,MNG!$B$7:$M$58,10,0)</f>
        <v>-150646.23000000001</v>
      </c>
      <c r="L37" s="6">
        <f>+VLOOKUP($B37,MNG!$B$7:$M$58,11,0)</f>
        <v>7892.03</v>
      </c>
      <c r="M37" s="6">
        <f>+VLOOKUP($B37,MNG!$B$7:$M$58,12,0)</f>
        <v>-108134.19</v>
      </c>
    </row>
    <row r="38" spans="1:13" s="7" customFormat="1" ht="14.25" customHeight="1" x14ac:dyDescent="0.25">
      <c r="A38" s="4">
        <f>A37+1</f>
        <v>51</v>
      </c>
      <c r="B38" s="29" t="s">
        <v>75</v>
      </c>
      <c r="C38" s="30" t="s">
        <v>148</v>
      </c>
      <c r="D38" s="6">
        <f>+VLOOKUP(B38,MNG!$B$7:$M$58,3,0)</f>
        <v>180312.21</v>
      </c>
      <c r="E38" s="6">
        <f>+VLOOKUP($B38,MNG!$B$7:$M$58,4,0)</f>
        <v>148797.48000000001</v>
      </c>
      <c r="F38" s="6">
        <f>+VLOOKUP($B38,MNG!$B$7:$M$58,5,0)</f>
        <v>31514.73</v>
      </c>
      <c r="G38" s="6">
        <f>+VLOOKUP($B38,MNG!$B$7:$M$58,6,0)</f>
        <v>144974.19</v>
      </c>
      <c r="H38" s="6">
        <f>+VLOOKUP($B38,MNG!$B$7:$M$58,7,0)</f>
        <v>144974.19</v>
      </c>
      <c r="I38" s="6">
        <f>+VLOOKUP($B38,MNG!$B$7:$M$58,8,0)</f>
        <v>35338.019999999997</v>
      </c>
      <c r="J38" s="6">
        <f>+VLOOKUP($B38,MNG!$B$7:$M$58,9,0)</f>
        <v>26417.03</v>
      </c>
      <c r="K38" s="6">
        <f>+VLOOKUP($B38,MNG!$B$7:$M$58,10,0)</f>
        <v>-130112.07</v>
      </c>
      <c r="L38" s="6">
        <f>+VLOOKUP($B38,MNG!$B$7:$M$58,11,0)</f>
        <v>26416.81</v>
      </c>
      <c r="M38" s="6">
        <f>+VLOOKUP($B38,MNG!$B$7:$M$58,12,0)</f>
        <v>-121749.63</v>
      </c>
    </row>
    <row r="39" spans="1:13" ht="14.25" customHeight="1" x14ac:dyDescent="0.25">
      <c r="A39" s="4">
        <f t="shared" si="0"/>
        <v>52</v>
      </c>
      <c r="B39" s="29" t="s">
        <v>10</v>
      </c>
      <c r="C39" s="30" t="s">
        <v>139</v>
      </c>
      <c r="D39" s="6">
        <f>+VLOOKUP(B39,MNG!$B$7:$M$58,3,0)</f>
        <v>20996608.370000001</v>
      </c>
      <c r="E39" s="6">
        <f>+VLOOKUP($B39,MNG!$B$7:$M$58,4,0)</f>
        <v>16199567.789999999</v>
      </c>
      <c r="F39" s="6">
        <f>+VLOOKUP($B39,MNG!$B$7:$M$58,5,0)</f>
        <v>4797040.58</v>
      </c>
      <c r="G39" s="6">
        <f>+VLOOKUP($B39,MNG!$B$7:$M$58,6,0)</f>
        <v>780204.43</v>
      </c>
      <c r="H39" s="6">
        <f>+VLOOKUP($B39,MNG!$B$7:$M$58,7,0)</f>
        <v>4501068.43</v>
      </c>
      <c r="I39" s="6">
        <f>+VLOOKUP($B39,MNG!$B$7:$M$58,8,0)</f>
        <v>16495539.939999999</v>
      </c>
      <c r="J39" s="6">
        <f>+VLOOKUP($B39,MNG!$B$7:$M$58,9,0)</f>
        <v>1472493.4</v>
      </c>
      <c r="K39" s="6">
        <f>+VLOOKUP($B39,MNG!$B$7:$M$58,10,0)</f>
        <v>-2573402.19</v>
      </c>
      <c r="L39" s="6">
        <f>+VLOOKUP($B39,MNG!$B$7:$M$58,11,0)</f>
        <v>621672.46</v>
      </c>
      <c r="M39" s="6">
        <f>+VLOOKUP($B39,MNG!$B$7:$M$58,12,0)</f>
        <v>-696610.32</v>
      </c>
    </row>
    <row r="40" spans="1:13" ht="14.25" customHeight="1" x14ac:dyDescent="0.25">
      <c r="A40" s="4">
        <f>A18+1</f>
        <v>13</v>
      </c>
      <c r="B40" s="29" t="s">
        <v>30</v>
      </c>
      <c r="C40" s="30" t="s">
        <v>30</v>
      </c>
      <c r="D40" s="6">
        <f>+VLOOKUP(B40,MNG!$B$7:$M$58,3,0)</f>
        <v>0</v>
      </c>
      <c r="E40" s="6">
        <f>+VLOOKUP($B40,MNG!$B$7:$M$58,4,0)</f>
        <v>0</v>
      </c>
      <c r="F40" s="6">
        <f>+VLOOKUP($B40,MNG!$B$7:$M$58,5,0)</f>
        <v>0</v>
      </c>
      <c r="G40" s="6">
        <f>+VLOOKUP($B40,MNG!$B$7:$M$58,6,0)</f>
        <v>0</v>
      </c>
      <c r="H40" s="6">
        <f>+VLOOKUP($B40,MNG!$B$7:$M$58,7,0)</f>
        <v>0</v>
      </c>
      <c r="I40" s="6">
        <f>+VLOOKUP($B40,MNG!$B$7:$M$58,8,0)</f>
        <v>0</v>
      </c>
      <c r="J40" s="6">
        <f>+VLOOKUP($B40,MNG!$B$7:$M$58,9,0)</f>
        <v>0</v>
      </c>
      <c r="K40" s="6">
        <f>+VLOOKUP($B40,MNG!$B$7:$M$58,10,0)</f>
        <v>0</v>
      </c>
      <c r="L40" s="6">
        <f>+VLOOKUP($B40,MNG!$B$7:$M$58,11,0)</f>
        <v>0</v>
      </c>
      <c r="M40" s="6">
        <f>+VLOOKUP($B40,MNG!$B$7:$M$58,12,0)</f>
        <v>0</v>
      </c>
    </row>
    <row r="41" spans="1:13" ht="14.25" customHeight="1" x14ac:dyDescent="0.25">
      <c r="A41" s="4">
        <f>A40+1</f>
        <v>14</v>
      </c>
      <c r="B41" s="29" t="s">
        <v>85</v>
      </c>
      <c r="C41" s="30" t="s">
        <v>159</v>
      </c>
      <c r="D41" s="6">
        <f>+VLOOKUP(B41,MNG!$B$7:$M$58,3,0)</f>
        <v>0</v>
      </c>
      <c r="E41" s="6">
        <f>+VLOOKUP($B41,MNG!$B$7:$M$58,4,0)</f>
        <v>0</v>
      </c>
      <c r="F41" s="6" t="str">
        <f>+VLOOKUP($B41,MNG!$B$7:$M$58,5,0)</f>
        <v xml:space="preserve"> </v>
      </c>
      <c r="G41" s="6">
        <f>+VLOOKUP($B41,MNG!$B$7:$M$58,6,0)</f>
        <v>0</v>
      </c>
      <c r="H41" s="6">
        <f>+VLOOKUP($B41,MNG!$B$7:$M$58,7,0)</f>
        <v>0</v>
      </c>
      <c r="I41" s="6">
        <f>+VLOOKUP($B41,MNG!$B$7:$M$58,8,0)</f>
        <v>0</v>
      </c>
      <c r="J41" s="6">
        <f>+VLOOKUP($B41,MNG!$B$7:$M$58,9,0)</f>
        <v>0</v>
      </c>
      <c r="K41" s="6">
        <f>+VLOOKUP($B41,MNG!$B$7:$M$58,10,0)</f>
        <v>0</v>
      </c>
      <c r="L41" s="6">
        <f>+VLOOKUP($B41,MNG!$B$7:$M$58,11,0)</f>
        <v>0</v>
      </c>
      <c r="M41" s="6">
        <f>+VLOOKUP($B41,MNG!$B$7:$M$58,12,0)</f>
        <v>0</v>
      </c>
    </row>
    <row r="42" spans="1:13" s="7" customFormat="1" ht="14.25" customHeight="1" x14ac:dyDescent="0.25">
      <c r="A42" s="4">
        <f>A41+1</f>
        <v>15</v>
      </c>
      <c r="B42" s="29" t="s">
        <v>73</v>
      </c>
      <c r="C42" s="30" t="s">
        <v>73</v>
      </c>
      <c r="D42" s="6">
        <f>+VLOOKUP(B42,MNG!$B$7:$M$58,3,0)</f>
        <v>0</v>
      </c>
      <c r="E42" s="6">
        <f>+VLOOKUP($B42,MNG!$B$7:$M$58,4,0)</f>
        <v>0</v>
      </c>
      <c r="F42" s="6">
        <f>+VLOOKUP($B42,MNG!$B$7:$M$58,5,0)</f>
        <v>0</v>
      </c>
      <c r="G42" s="6">
        <f>+VLOOKUP($B42,MNG!$B$7:$M$58,6,0)</f>
        <v>0</v>
      </c>
      <c r="H42" s="6">
        <f>+VLOOKUP($B42,MNG!$B$7:$M$58,7,0)</f>
        <v>0</v>
      </c>
      <c r="I42" s="6">
        <f>+VLOOKUP($B42,MNG!$B$7:$M$58,8,0)</f>
        <v>0</v>
      </c>
      <c r="J42" s="6">
        <f>+VLOOKUP($B42,MNG!$B$7:$M$58,9,0)</f>
        <v>0</v>
      </c>
      <c r="K42" s="6">
        <f>+VLOOKUP($B42,MNG!$B$7:$M$58,10,0)</f>
        <v>0</v>
      </c>
      <c r="L42" s="6">
        <f>+VLOOKUP($B42,MNG!$B$7:$M$58,11,0)</f>
        <v>0</v>
      </c>
      <c r="M42" s="6">
        <f>+VLOOKUP($B42,MNG!$B$7:$M$58,12,0)</f>
        <v>0</v>
      </c>
    </row>
    <row r="43" spans="1:13" ht="14.25" customHeight="1" x14ac:dyDescent="0.25">
      <c r="A43" s="4">
        <f>A42+1</f>
        <v>16</v>
      </c>
      <c r="B43" s="29" t="s">
        <v>54</v>
      </c>
      <c r="C43" s="30" t="s">
        <v>169</v>
      </c>
      <c r="D43" s="6">
        <f>+VLOOKUP(B43,MNG!$B$7:$M$58,3,0)</f>
        <v>0</v>
      </c>
      <c r="E43" s="6">
        <f>+VLOOKUP($B43,MNG!$B$7:$M$58,4,0)</f>
        <v>0</v>
      </c>
      <c r="F43" s="6">
        <f>+VLOOKUP($B43,MNG!$B$7:$M$58,5,0)</f>
        <v>0</v>
      </c>
      <c r="G43" s="6">
        <f>+VLOOKUP($B43,MNG!$B$7:$M$58,6,0)</f>
        <v>0</v>
      </c>
      <c r="H43" s="6">
        <f>+VLOOKUP($B43,MNG!$B$7:$M$58,7,0)</f>
        <v>0</v>
      </c>
      <c r="I43" s="6">
        <f>+VLOOKUP($B43,MNG!$B$7:$M$58,8,0)</f>
        <v>0</v>
      </c>
      <c r="J43" s="6">
        <f>+VLOOKUP($B43,MNG!$B$7:$M$58,9,0)</f>
        <v>0</v>
      </c>
      <c r="K43" s="6">
        <f>+VLOOKUP($B43,MNG!$B$7:$M$58,10,0)</f>
        <v>0</v>
      </c>
      <c r="L43" s="6">
        <f>+VLOOKUP($B43,MNG!$B$7:$M$58,11,0)</f>
        <v>0</v>
      </c>
      <c r="M43" s="6">
        <f>+VLOOKUP($B43,MNG!$B$7:$M$58,12,0)</f>
        <v>0</v>
      </c>
    </row>
    <row r="44" spans="1:13" ht="14.25" customHeight="1" x14ac:dyDescent="0.25">
      <c r="A44" s="4">
        <f>A43+1</f>
        <v>17</v>
      </c>
      <c r="B44" s="29" t="s">
        <v>12</v>
      </c>
      <c r="C44" s="30" t="s">
        <v>144</v>
      </c>
      <c r="D44" s="6">
        <f>+VLOOKUP(B44,MNG!$B$7:$M$58,3,0)</f>
        <v>0</v>
      </c>
      <c r="E44" s="6">
        <f>+VLOOKUP($B44,MNG!$B$7:$M$58,4,0)</f>
        <v>0</v>
      </c>
      <c r="F44" s="6">
        <f>+VLOOKUP($B44,MNG!$B$7:$M$58,5,0)</f>
        <v>0</v>
      </c>
      <c r="G44" s="6">
        <f>+VLOOKUP($B44,MNG!$B$7:$M$58,6,0)</f>
        <v>0</v>
      </c>
      <c r="H44" s="6">
        <f>+VLOOKUP($B44,MNG!$B$7:$M$58,7,0)</f>
        <v>0</v>
      </c>
      <c r="I44" s="6">
        <f>+VLOOKUP($B44,MNG!$B$7:$M$58,8,0)</f>
        <v>0</v>
      </c>
      <c r="J44" s="6">
        <f>+VLOOKUP($B44,MNG!$B$7:$M$58,9,0)</f>
        <v>0</v>
      </c>
      <c r="K44" s="6">
        <f>+VLOOKUP($B44,MNG!$B$7:$M$58,10,0)</f>
        <v>0</v>
      </c>
      <c r="L44" s="6">
        <f>+VLOOKUP($B44,MNG!$B$7:$M$58,11,0)</f>
        <v>0</v>
      </c>
      <c r="M44" s="6">
        <f>+VLOOKUP($B44,MNG!$B$7:$M$58,12,0)</f>
        <v>0</v>
      </c>
    </row>
    <row r="45" spans="1:13" ht="14.25" customHeight="1" x14ac:dyDescent="0.25">
      <c r="A45" s="4">
        <f>A44+1</f>
        <v>18</v>
      </c>
      <c r="B45" s="29" t="s">
        <v>95</v>
      </c>
      <c r="C45" s="30" t="s">
        <v>171</v>
      </c>
      <c r="D45" s="6">
        <f>+VLOOKUP(B45,MNG!$B$7:$M$58,3,0)</f>
        <v>0</v>
      </c>
      <c r="E45" s="6">
        <f>+VLOOKUP($B45,MNG!$B$7:$M$58,4,0)</f>
        <v>0</v>
      </c>
      <c r="F45" s="6">
        <f>+VLOOKUP($B45,MNG!$B$7:$M$58,5,0)</f>
        <v>0</v>
      </c>
      <c r="G45" s="6">
        <f>+VLOOKUP($B45,MNG!$B$7:$M$58,6,0)</f>
        <v>0</v>
      </c>
      <c r="H45" s="6">
        <f>+VLOOKUP($B45,MNG!$B$7:$M$58,7,0)</f>
        <v>0</v>
      </c>
      <c r="I45" s="6">
        <f>+VLOOKUP($B45,MNG!$B$7:$M$58,8,0)</f>
        <v>0</v>
      </c>
      <c r="J45" s="6">
        <f>+VLOOKUP($B45,MNG!$B$7:$M$58,9,0)</f>
        <v>0</v>
      </c>
      <c r="K45" s="6">
        <f>+VLOOKUP($B45,MNG!$B$7:$M$58,10,0)</f>
        <v>0</v>
      </c>
      <c r="L45" s="6">
        <f>+VLOOKUP($B45,MNG!$B$7:$M$58,11,0)</f>
        <v>0</v>
      </c>
      <c r="M45" s="6">
        <f>+VLOOKUP($B45,MNG!$B$7:$M$58,12,0)</f>
        <v>0</v>
      </c>
    </row>
    <row r="46" spans="1:13" s="7" customFormat="1" ht="14.25" customHeight="1" x14ac:dyDescent="0.25">
      <c r="A46" s="4">
        <f>A45+1</f>
        <v>19</v>
      </c>
      <c r="B46" s="29" t="s">
        <v>24</v>
      </c>
      <c r="C46" s="30" t="s">
        <v>154</v>
      </c>
      <c r="D46" s="6">
        <f>+VLOOKUP(B46,MNG!$B$7:$M$58,3,0)</f>
        <v>0</v>
      </c>
      <c r="E46" s="6">
        <f>+VLOOKUP($B46,MNG!$B$7:$M$58,4,0)</f>
        <v>0</v>
      </c>
      <c r="F46" s="6">
        <f>+VLOOKUP($B46,MNG!$B$7:$M$58,5,0)</f>
        <v>0</v>
      </c>
      <c r="G46" s="6">
        <f>+VLOOKUP($B46,MNG!$B$7:$M$58,6,0)</f>
        <v>0</v>
      </c>
      <c r="H46" s="6">
        <f>+VLOOKUP($B46,MNG!$B$7:$M$58,7,0)</f>
        <v>0</v>
      </c>
      <c r="I46" s="6">
        <f>+VLOOKUP($B46,MNG!$B$7:$M$58,8,0)</f>
        <v>0</v>
      </c>
      <c r="J46" s="6">
        <f>+VLOOKUP($B46,MNG!$B$7:$M$58,9,0)</f>
        <v>0</v>
      </c>
      <c r="K46" s="6">
        <f>+VLOOKUP($B46,MNG!$B$7:$M$58,10,0)</f>
        <v>0</v>
      </c>
      <c r="L46" s="6">
        <f>+VLOOKUP($B46,MNG!$B$7:$M$58,11,0)</f>
        <v>0</v>
      </c>
      <c r="M46" s="6">
        <f>+VLOOKUP($B46,MNG!$B$7:$M$58,12,0)</f>
        <v>0</v>
      </c>
    </row>
    <row r="47" spans="1:13" ht="14.25" customHeight="1" x14ac:dyDescent="0.25">
      <c r="A47" s="4">
        <f>A46+1</f>
        <v>20</v>
      </c>
      <c r="B47" s="29" t="s">
        <v>103</v>
      </c>
      <c r="C47" s="30" t="s">
        <v>103</v>
      </c>
      <c r="D47" s="6">
        <f>+VLOOKUP(B47,MNG!$B$7:$M$58,3,0)</f>
        <v>0</v>
      </c>
      <c r="E47" s="6">
        <f>+VLOOKUP($B47,MNG!$B$7:$M$58,4,0)</f>
        <v>0</v>
      </c>
      <c r="F47" s="6">
        <f>+VLOOKUP($B47,MNG!$B$7:$M$58,5,0)</f>
        <v>0</v>
      </c>
      <c r="G47" s="6">
        <f>+VLOOKUP($B47,MNG!$B$7:$M$58,6,0)</f>
        <v>0</v>
      </c>
      <c r="H47" s="6">
        <f>+VLOOKUP($B47,MNG!$B$7:$M$58,7,0)</f>
        <v>0</v>
      </c>
      <c r="I47" s="6">
        <f>+VLOOKUP($B47,MNG!$B$7:$M$58,8,0)</f>
        <v>0</v>
      </c>
      <c r="J47" s="6">
        <f>+VLOOKUP($B47,MNG!$B$7:$M$58,9,0)</f>
        <v>0</v>
      </c>
      <c r="K47" s="6">
        <f>+VLOOKUP($B47,MNG!$B$7:$M$58,10,0)</f>
        <v>0</v>
      </c>
      <c r="L47" s="6">
        <f>+VLOOKUP($B47,MNG!$B$7:$M$58,11,0)</f>
        <v>0</v>
      </c>
      <c r="M47" s="6">
        <f>+VLOOKUP($B47,MNG!$B$7:$M$58,12,0)</f>
        <v>0</v>
      </c>
    </row>
    <row r="48" spans="1:13" ht="14.25" customHeight="1" x14ac:dyDescent="0.25">
      <c r="A48" s="4">
        <f>A47+1</f>
        <v>21</v>
      </c>
      <c r="B48" s="29" t="s">
        <v>67</v>
      </c>
      <c r="C48" s="30" t="s">
        <v>175</v>
      </c>
      <c r="D48" s="6">
        <f>+VLOOKUP(B48,MNG!$B$7:$M$58,3,0)</f>
        <v>0</v>
      </c>
      <c r="E48" s="6">
        <f>+VLOOKUP($B48,MNG!$B$7:$M$58,4,0)</f>
        <v>0</v>
      </c>
      <c r="F48" s="6">
        <f>+VLOOKUP($B48,MNG!$B$7:$M$58,5,0)</f>
        <v>0</v>
      </c>
      <c r="G48" s="6">
        <f>+VLOOKUP($B48,MNG!$B$7:$M$58,6,0)</f>
        <v>0</v>
      </c>
      <c r="H48" s="6">
        <f>+VLOOKUP($B48,MNG!$B$7:$M$58,7,0)</f>
        <v>0</v>
      </c>
      <c r="I48" s="6">
        <f>+VLOOKUP($B48,MNG!$B$7:$M$58,8,0)</f>
        <v>0</v>
      </c>
      <c r="J48" s="6">
        <f>+VLOOKUP($B48,MNG!$B$7:$M$58,9,0)</f>
        <v>0</v>
      </c>
      <c r="K48" s="6">
        <f>+VLOOKUP($B48,MNG!$B$7:$M$58,10,0)</f>
        <v>0</v>
      </c>
      <c r="L48" s="6">
        <f>+VLOOKUP($B48,MNG!$B$7:$M$58,11,0)</f>
        <v>0</v>
      </c>
      <c r="M48" s="6">
        <f>+VLOOKUP($B48,MNG!$B$7:$M$58,12,0)</f>
        <v>0</v>
      </c>
    </row>
    <row r="49" spans="1:13" ht="14.25" customHeight="1" x14ac:dyDescent="0.25">
      <c r="A49" s="4">
        <f>A48+1</f>
        <v>22</v>
      </c>
      <c r="B49" s="29" t="s">
        <v>34</v>
      </c>
      <c r="C49" s="30" t="s">
        <v>179</v>
      </c>
      <c r="D49" s="6">
        <f>+VLOOKUP(B49,MNG!$B$7:$M$58,3,0)</f>
        <v>0</v>
      </c>
      <c r="E49" s="6">
        <f>+VLOOKUP($B49,MNG!$B$7:$M$58,4,0)</f>
        <v>0</v>
      </c>
      <c r="F49" s="6">
        <f>+VLOOKUP($B49,MNG!$B$7:$M$58,5,0)</f>
        <v>0</v>
      </c>
      <c r="G49" s="6">
        <f>+VLOOKUP($B49,MNG!$B$7:$M$58,6,0)</f>
        <v>0</v>
      </c>
      <c r="H49" s="6">
        <f>+VLOOKUP($B49,MNG!$B$7:$M$58,7,0)</f>
        <v>0</v>
      </c>
      <c r="I49" s="6">
        <f>+VLOOKUP($B49,MNG!$B$7:$M$58,8,0)</f>
        <v>0</v>
      </c>
      <c r="J49" s="6">
        <f>+VLOOKUP($B49,MNG!$B$7:$M$58,9,0)</f>
        <v>0</v>
      </c>
      <c r="K49" s="6">
        <f>+VLOOKUP($B49,MNG!$B$7:$M$58,10,0)</f>
        <v>0</v>
      </c>
      <c r="L49" s="6">
        <f>+VLOOKUP($B49,MNG!$B$7:$M$58,11,0)</f>
        <v>0</v>
      </c>
      <c r="M49" s="6">
        <f>+VLOOKUP($B49,MNG!$B$7:$M$58,12,0)</f>
        <v>0</v>
      </c>
    </row>
    <row r="50" spans="1:13" ht="14.25" customHeight="1" x14ac:dyDescent="0.25">
      <c r="A50" s="4">
        <f>A49+1</f>
        <v>23</v>
      </c>
      <c r="B50" s="29" t="s">
        <v>182</v>
      </c>
      <c r="C50" s="30" t="s">
        <v>187</v>
      </c>
      <c r="D50" s="6">
        <f>+VLOOKUP(B50,MNG!$B$7:$M$58,3,0)</f>
        <v>0</v>
      </c>
      <c r="E50" s="6">
        <f>+VLOOKUP($B50,MNG!$B$7:$M$58,4,0)</f>
        <v>0</v>
      </c>
      <c r="F50" s="6">
        <f>+VLOOKUP($B50,MNG!$B$7:$M$58,5,0)</f>
        <v>0</v>
      </c>
      <c r="G50" s="6">
        <f>+VLOOKUP($B50,MNG!$B$7:$M$58,6,0)</f>
        <v>0</v>
      </c>
      <c r="H50" s="6">
        <f>+VLOOKUP($B50,MNG!$B$7:$M$58,7,0)</f>
        <v>0</v>
      </c>
      <c r="I50" s="6">
        <f>+VLOOKUP($B50,MNG!$B$7:$M$58,8,0)</f>
        <v>0</v>
      </c>
      <c r="J50" s="6">
        <f>+VLOOKUP($B50,MNG!$B$7:$M$58,9,0)</f>
        <v>0</v>
      </c>
      <c r="K50" s="6">
        <f>+VLOOKUP($B50,MNG!$B$7:$M$58,10,0)</f>
        <v>0</v>
      </c>
      <c r="L50" s="6">
        <f>+VLOOKUP($B50,MNG!$B$7:$M$58,11,0)</f>
        <v>0</v>
      </c>
      <c r="M50" s="6">
        <f>+VLOOKUP($B50,MNG!$B$7:$M$58,12,0)</f>
        <v>0</v>
      </c>
    </row>
    <row r="51" spans="1:13" s="7" customFormat="1" ht="14.25" customHeight="1" x14ac:dyDescent="0.25">
      <c r="A51" s="4">
        <f>A50+1</f>
        <v>24</v>
      </c>
      <c r="B51" s="4" t="s">
        <v>133</v>
      </c>
      <c r="C51" s="5" t="s">
        <v>136</v>
      </c>
      <c r="D51" s="6">
        <f>+VLOOKUP(B51,MNG!$B$7:$M$58,3,0)</f>
        <v>0</v>
      </c>
      <c r="E51" s="6">
        <f>+VLOOKUP($B51,MNG!$B$7:$M$58,4,0)</f>
        <v>0</v>
      </c>
      <c r="F51" s="6">
        <f>+VLOOKUP($B51,MNG!$B$7:$M$58,5,0)</f>
        <v>0</v>
      </c>
      <c r="G51" s="6">
        <f>+VLOOKUP($B51,MNG!$B$7:$M$58,6,0)</f>
        <v>0</v>
      </c>
      <c r="H51" s="6">
        <f>+VLOOKUP($B51,MNG!$B$7:$M$58,7,0)</f>
        <v>0</v>
      </c>
      <c r="I51" s="6">
        <f>+VLOOKUP($B51,MNG!$B$7:$M$58,8,0)</f>
        <v>0</v>
      </c>
      <c r="J51" s="6">
        <f>+VLOOKUP($B51,MNG!$B$7:$M$58,9,0)</f>
        <v>0</v>
      </c>
      <c r="K51" s="6">
        <f>+VLOOKUP($B51,MNG!$B$7:$M$58,10,0)</f>
        <v>0</v>
      </c>
      <c r="L51" s="6">
        <f>+VLOOKUP($B51,MNG!$B$7:$M$58,11,0)</f>
        <v>0</v>
      </c>
      <c r="M51" s="6">
        <f>+VLOOKUP($B51,MNG!$B$7:$M$58,12,0)</f>
        <v>0</v>
      </c>
    </row>
    <row r="52" spans="1:13" s="7" customFormat="1" ht="14.25" customHeight="1" x14ac:dyDescent="0.25">
      <c r="A52" s="4">
        <f>A51+1</f>
        <v>25</v>
      </c>
      <c r="B52" s="29" t="s">
        <v>36</v>
      </c>
      <c r="C52" s="30" t="s">
        <v>176</v>
      </c>
      <c r="D52" s="6">
        <f>+VLOOKUP(B52,MNG!$B$7:$M$58,3,0)</f>
        <v>0</v>
      </c>
      <c r="E52" s="6">
        <f>+VLOOKUP($B52,MNG!$B$7:$M$58,4,0)</f>
        <v>0</v>
      </c>
      <c r="F52" s="6">
        <f>+VLOOKUP($B52,MNG!$B$7:$M$58,5,0)</f>
        <v>0</v>
      </c>
      <c r="G52" s="6">
        <f>+VLOOKUP($B52,MNG!$B$7:$M$58,6,0)</f>
        <v>0</v>
      </c>
      <c r="H52" s="6">
        <f>+VLOOKUP($B52,MNG!$B$7:$M$58,7,0)</f>
        <v>0</v>
      </c>
      <c r="I52" s="6">
        <f>+VLOOKUP($B52,MNG!$B$7:$M$58,8,0)</f>
        <v>0</v>
      </c>
      <c r="J52" s="6">
        <f>+VLOOKUP($B52,MNG!$B$7:$M$58,9,0)</f>
        <v>0</v>
      </c>
      <c r="K52" s="6">
        <f>+VLOOKUP($B52,MNG!$B$7:$M$58,10,0)</f>
        <v>0</v>
      </c>
      <c r="L52" s="6">
        <f>+VLOOKUP($B52,MNG!$B$7:$M$58,11,0)</f>
        <v>0</v>
      </c>
      <c r="M52" s="6">
        <f>+VLOOKUP($B52,MNG!$B$7:$M$58,12,0)</f>
        <v>0</v>
      </c>
    </row>
    <row r="53" spans="1:13" ht="14.25" customHeight="1" x14ac:dyDescent="0.25">
      <c r="A53" s="4">
        <f>A52+1</f>
        <v>26</v>
      </c>
      <c r="B53" s="29" t="s">
        <v>20</v>
      </c>
      <c r="C53" s="30" t="s">
        <v>162</v>
      </c>
      <c r="D53" s="6">
        <f>+VLOOKUP(B53,MNG!$B$7:$M$58,3,0)</f>
        <v>0</v>
      </c>
      <c r="E53" s="6">
        <f>+VLOOKUP($B53,MNG!$B$7:$M$58,4,0)</f>
        <v>0</v>
      </c>
      <c r="F53" s="6">
        <f>+VLOOKUP($B53,MNG!$B$7:$M$58,5,0)</f>
        <v>0</v>
      </c>
      <c r="G53" s="6">
        <f>+VLOOKUP($B53,MNG!$B$7:$M$58,6,0)</f>
        <v>0</v>
      </c>
      <c r="H53" s="6">
        <f>+VLOOKUP($B53,MNG!$B$7:$M$58,7,0)</f>
        <v>0</v>
      </c>
      <c r="I53" s="6">
        <f>+VLOOKUP($B53,MNG!$B$7:$M$58,8,0)</f>
        <v>0</v>
      </c>
      <c r="J53" s="6">
        <f>+VLOOKUP($B53,MNG!$B$7:$M$58,9,0)</f>
        <v>0</v>
      </c>
      <c r="K53" s="6">
        <f>+VLOOKUP($B53,MNG!$B$7:$M$58,10,0)</f>
        <v>0</v>
      </c>
      <c r="L53" s="6">
        <f>+VLOOKUP($B53,MNG!$B$7:$M$58,11,0)</f>
        <v>0</v>
      </c>
      <c r="M53" s="6">
        <f>+VLOOKUP($B53,MNG!$B$7:$M$58,12,0)</f>
        <v>0</v>
      </c>
    </row>
    <row r="54" spans="1:13" ht="14.25" customHeight="1" x14ac:dyDescent="0.25">
      <c r="A54" s="4">
        <f>A53+1</f>
        <v>27</v>
      </c>
      <c r="B54" s="29" t="s">
        <v>101</v>
      </c>
      <c r="C54" s="30" t="s">
        <v>101</v>
      </c>
      <c r="D54" s="6">
        <f>+VLOOKUP(B54,MNG!$B$7:$M$58,3,0)</f>
        <v>0</v>
      </c>
      <c r="E54" s="6">
        <f>+VLOOKUP($B54,MNG!$B$7:$M$58,4,0)</f>
        <v>0</v>
      </c>
      <c r="F54" s="6">
        <f>+VLOOKUP($B54,MNG!$B$7:$M$58,5,0)</f>
        <v>0</v>
      </c>
      <c r="G54" s="6">
        <f>+VLOOKUP($B54,MNG!$B$7:$M$58,6,0)</f>
        <v>0</v>
      </c>
      <c r="H54" s="6">
        <f>+VLOOKUP($B54,MNG!$B$7:$M$58,7,0)</f>
        <v>0</v>
      </c>
      <c r="I54" s="6">
        <f>+VLOOKUP($B54,MNG!$B$7:$M$58,8,0)</f>
        <v>0</v>
      </c>
      <c r="J54" s="6">
        <f>+VLOOKUP($B54,MNG!$B$7:$M$58,9,0)</f>
        <v>0</v>
      </c>
      <c r="K54" s="6">
        <f>+VLOOKUP($B54,MNG!$B$7:$M$58,10,0)</f>
        <v>0</v>
      </c>
      <c r="L54" s="6">
        <f>+VLOOKUP($B54,MNG!$B$7:$M$58,11,0)</f>
        <v>0</v>
      </c>
      <c r="M54" s="6">
        <f>+VLOOKUP($B54,MNG!$B$7:$M$58,12,0)</f>
        <v>0</v>
      </c>
    </row>
    <row r="55" spans="1:13" ht="14.25" customHeight="1" x14ac:dyDescent="0.25">
      <c r="A55" s="4">
        <f>A54+1</f>
        <v>28</v>
      </c>
      <c r="B55" s="29" t="s">
        <v>40</v>
      </c>
      <c r="C55" s="30" t="s">
        <v>163</v>
      </c>
      <c r="D55" s="6">
        <f>+VLOOKUP(B55,MNG!$B$7:$M$58,3,0)</f>
        <v>0</v>
      </c>
      <c r="E55" s="6">
        <f>+VLOOKUP($B55,MNG!$B$7:$M$58,4,0)</f>
        <v>0</v>
      </c>
      <c r="F55" s="6">
        <f>+VLOOKUP($B55,MNG!$B$7:$M$58,5,0)</f>
        <v>0</v>
      </c>
      <c r="G55" s="6">
        <f>+VLOOKUP($B55,MNG!$B$7:$M$58,6,0)</f>
        <v>0</v>
      </c>
      <c r="H55" s="6">
        <f>+VLOOKUP($B55,MNG!$B$7:$M$58,7,0)</f>
        <v>0</v>
      </c>
      <c r="I55" s="6">
        <f>+VLOOKUP($B55,MNG!$B$7:$M$58,8,0)</f>
        <v>0</v>
      </c>
      <c r="J55" s="6">
        <f>+VLOOKUP($B55,MNG!$B$7:$M$58,9,0)</f>
        <v>0</v>
      </c>
      <c r="K55" s="6">
        <f>+VLOOKUP($B55,MNG!$B$7:$M$58,10,0)</f>
        <v>0</v>
      </c>
      <c r="L55" s="6">
        <f>+VLOOKUP($B55,MNG!$B$7:$M$58,11,0)</f>
        <v>0</v>
      </c>
      <c r="M55" s="6">
        <f>+VLOOKUP($B55,MNG!$B$7:$M$58,12,0)</f>
        <v>0</v>
      </c>
    </row>
    <row r="56" spans="1:13" s="7" customFormat="1" ht="14.25" customHeight="1" x14ac:dyDescent="0.25">
      <c r="A56" s="4">
        <f>A55+1</f>
        <v>29</v>
      </c>
      <c r="B56" s="29" t="s">
        <v>26</v>
      </c>
      <c r="C56" s="30" t="s">
        <v>167</v>
      </c>
      <c r="D56" s="6">
        <f>+VLOOKUP(B56,MNG!$B$7:$M$58,3,0)</f>
        <v>0</v>
      </c>
      <c r="E56" s="6">
        <f>+VLOOKUP($B56,MNG!$B$7:$M$58,4,0)</f>
        <v>0</v>
      </c>
      <c r="F56" s="6">
        <f>+VLOOKUP($B56,MNG!$B$7:$M$58,5,0)</f>
        <v>0</v>
      </c>
      <c r="G56" s="6">
        <f>+VLOOKUP($B56,MNG!$B$7:$M$58,6,0)</f>
        <v>0</v>
      </c>
      <c r="H56" s="6">
        <f>+VLOOKUP($B56,MNG!$B$7:$M$58,7,0)</f>
        <v>0</v>
      </c>
      <c r="I56" s="6">
        <f>+VLOOKUP($B56,MNG!$B$7:$M$58,8,0)</f>
        <v>0</v>
      </c>
      <c r="J56" s="6">
        <f>+VLOOKUP($B56,MNG!$B$7:$M$58,9,0)</f>
        <v>0</v>
      </c>
      <c r="K56" s="6">
        <f>+VLOOKUP($B56,MNG!$B$7:$M$58,10,0)</f>
        <v>0</v>
      </c>
      <c r="L56" s="6">
        <f>+VLOOKUP($B56,MNG!$B$7:$M$58,11,0)</f>
        <v>0</v>
      </c>
      <c r="M56" s="6">
        <f>+VLOOKUP($B56,MNG!$B$7:$M$58,12,0)</f>
        <v>0</v>
      </c>
    </row>
    <row r="57" spans="1:13" s="7" customFormat="1" ht="14.25" customHeight="1" x14ac:dyDescent="0.25">
      <c r="A57" s="4">
        <f>A56+1</f>
        <v>30</v>
      </c>
      <c r="B57" s="29" t="s">
        <v>65</v>
      </c>
      <c r="C57" s="30" t="s">
        <v>173</v>
      </c>
      <c r="D57" s="6">
        <f>+VLOOKUP(B57,MNG!$B$7:$M$58,3,0)</f>
        <v>0</v>
      </c>
      <c r="E57" s="6">
        <f>+VLOOKUP($B57,MNG!$B$7:$M$58,4,0)</f>
        <v>0</v>
      </c>
      <c r="F57" s="6">
        <f>+VLOOKUP($B57,MNG!$B$7:$M$58,5,0)</f>
        <v>0</v>
      </c>
      <c r="G57" s="6">
        <f>+VLOOKUP($B57,MNG!$B$7:$M$58,6,0)</f>
        <v>0</v>
      </c>
      <c r="H57" s="6">
        <f>+VLOOKUP($B57,MNG!$B$7:$M$58,7,0)</f>
        <v>0</v>
      </c>
      <c r="I57" s="6">
        <f>+VLOOKUP($B57,MNG!$B$7:$M$58,8,0)</f>
        <v>0</v>
      </c>
      <c r="J57" s="6">
        <f>+VLOOKUP($B57,MNG!$B$7:$M$58,9,0)</f>
        <v>0</v>
      </c>
      <c r="K57" s="6">
        <f>+VLOOKUP($B57,MNG!$B$7:$M$58,10,0)</f>
        <v>0</v>
      </c>
      <c r="L57" s="6">
        <f>+VLOOKUP($B57,MNG!$B$7:$M$58,11,0)</f>
        <v>0</v>
      </c>
      <c r="M57" s="6">
        <f>+VLOOKUP($B57,MNG!$B$7:$M$58,12,0)</f>
        <v>0</v>
      </c>
    </row>
    <row r="58" spans="1:13" ht="14.25" customHeight="1" x14ac:dyDescent="0.25">
      <c r="A58" s="4">
        <f>A57+1</f>
        <v>31</v>
      </c>
      <c r="B58" s="29" t="s">
        <v>22</v>
      </c>
      <c r="C58" s="30" t="s">
        <v>150</v>
      </c>
      <c r="D58" s="6">
        <f>+VLOOKUP(B58,MNG!$B$7:$M$58,3,0)</f>
        <v>0</v>
      </c>
      <c r="E58" s="6">
        <f>+VLOOKUP($B58,MNG!$B$7:$M$58,4,0)</f>
        <v>0</v>
      </c>
      <c r="F58" s="6">
        <f>+VLOOKUP($B58,MNG!$B$7:$M$58,5,0)</f>
        <v>0</v>
      </c>
      <c r="G58" s="6">
        <f>+VLOOKUP($B58,MNG!$B$7:$M$58,6,0)</f>
        <v>0</v>
      </c>
      <c r="H58" s="6">
        <f>+VLOOKUP($B58,MNG!$B$7:$M$58,7,0)</f>
        <v>0</v>
      </c>
      <c r="I58" s="6">
        <f>+VLOOKUP($B58,MNG!$B$7:$M$58,8,0)</f>
        <v>0</v>
      </c>
      <c r="J58" s="6">
        <f>+VLOOKUP($B58,MNG!$B$7:$M$58,9,0)</f>
        <v>0</v>
      </c>
      <c r="K58" s="6">
        <f>+VLOOKUP($B58,MNG!$B$7:$M$58,10,0)</f>
        <v>0</v>
      </c>
      <c r="L58" s="6">
        <f>+VLOOKUP($B58,MNG!$B$7:$M$58,11,0)</f>
        <v>0</v>
      </c>
      <c r="M58" s="6">
        <f>+VLOOKUP($B58,MNG!$B$7:$M$58,12,0)</f>
        <v>0</v>
      </c>
    </row>
    <row r="59" spans="1:13" ht="14.25" customHeight="1" x14ac:dyDescent="0.25">
      <c r="A59" s="5"/>
      <c r="B59" s="5"/>
      <c r="C59" s="11" t="s">
        <v>108</v>
      </c>
      <c r="D59" s="8">
        <f t="shared" ref="D59:M59" si="1">SUM(D7:D39)</f>
        <v>74172491.359999999</v>
      </c>
      <c r="E59" s="8">
        <f t="shared" si="1"/>
        <v>65373854.725999989</v>
      </c>
      <c r="F59" s="8">
        <f t="shared" si="1"/>
        <v>8798686.6600000001</v>
      </c>
      <c r="G59" s="8">
        <f t="shared" si="1"/>
        <v>14666864.890000001</v>
      </c>
      <c r="H59" s="8">
        <f t="shared" si="1"/>
        <v>18889391.619999997</v>
      </c>
      <c r="I59" s="8">
        <f t="shared" si="1"/>
        <v>55220497.200000003</v>
      </c>
      <c r="J59" s="8">
        <f t="shared" si="1"/>
        <v>6810230.8599999994</v>
      </c>
      <c r="K59" s="8">
        <f t="shared" si="1"/>
        <v>-6157367.4800000004</v>
      </c>
      <c r="L59" s="8">
        <f t="shared" si="1"/>
        <v>4842090.29</v>
      </c>
      <c r="M59" s="8">
        <f t="shared" si="1"/>
        <v>348833.53700000048</v>
      </c>
    </row>
    <row r="61" spans="1:13" ht="14.25" customHeight="1" x14ac:dyDescent="0.25">
      <c r="B61" s="22" t="s">
        <v>121</v>
      </c>
      <c r="C61" s="22" t="s">
        <v>120</v>
      </c>
      <c r="K61" s="1" t="s">
        <v>116</v>
      </c>
    </row>
    <row r="63" spans="1:13" x14ac:dyDescent="0.25">
      <c r="D63" s="12"/>
      <c r="E63" s="12"/>
      <c r="G63" s="12"/>
      <c r="I63" s="12"/>
      <c r="L63" s="12"/>
    </row>
    <row r="64" spans="1:13" x14ac:dyDescent="0.25">
      <c r="D64" s="12"/>
      <c r="E64" s="12"/>
      <c r="F64" s="12"/>
      <c r="G64" s="12"/>
      <c r="H64" s="12"/>
      <c r="I64" s="12"/>
      <c r="J64" s="12"/>
      <c r="K64" s="12"/>
    </row>
    <row r="65" spans="3:12" x14ac:dyDescent="0.25">
      <c r="D65" s="12"/>
      <c r="E65" s="12"/>
      <c r="F65" s="12"/>
      <c r="G65" s="12"/>
      <c r="H65" s="12"/>
      <c r="I65" s="12"/>
      <c r="J65" s="12"/>
      <c r="K65" s="12"/>
    </row>
    <row r="67" spans="3:12" x14ac:dyDescent="0.25">
      <c r="L67" s="12"/>
    </row>
    <row r="68" spans="3:12" x14ac:dyDescent="0.25">
      <c r="L68" s="12"/>
    </row>
    <row r="69" spans="3:12" x14ac:dyDescent="0.2">
      <c r="C69" s="18"/>
      <c r="E69" s="9"/>
      <c r="F69" s="9"/>
      <c r="G69" s="9"/>
      <c r="H69" s="9"/>
      <c r="J69" s="15"/>
      <c r="K69" s="15"/>
    </row>
    <row r="70" spans="3:12" x14ac:dyDescent="0.25">
      <c r="C70" s="9"/>
      <c r="E70" s="9"/>
      <c r="F70" s="9"/>
      <c r="G70" s="9"/>
      <c r="H70" s="13"/>
      <c r="J70" s="16"/>
      <c r="K70" s="14"/>
    </row>
    <row r="71" spans="3:12" x14ac:dyDescent="0.25">
      <c r="C71" s="9"/>
      <c r="E71" s="9"/>
      <c r="F71" s="9"/>
      <c r="G71" s="9"/>
      <c r="H71" s="13"/>
      <c r="J71" s="16"/>
      <c r="K71" s="15"/>
    </row>
    <row r="72" spans="3:12" x14ac:dyDescent="0.25">
      <c r="J72" s="15"/>
      <c r="K72" s="15"/>
    </row>
  </sheetData>
  <sortState ref="B7:M58">
    <sortCondition descending="1" ref="M58"/>
  </sortState>
  <mergeCells count="9">
    <mergeCell ref="E1:I2"/>
    <mergeCell ref="D5:I5"/>
    <mergeCell ref="A4:C4"/>
    <mergeCell ref="A5:A6"/>
    <mergeCell ref="B5:B6"/>
    <mergeCell ref="C5:C6"/>
    <mergeCell ref="L5:M5"/>
    <mergeCell ref="J5:K5"/>
    <mergeCell ref="L4:M4"/>
  </mergeCells>
  <pageMargins left="0.7" right="0.7" top="0.75" bottom="0.75" header="0.3" footer="0.3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MNG</vt:lpstr>
      <vt:lpstr>ENG</vt:lpstr>
      <vt:lpstr>MNG!Print_Area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Шинэболд</dc:creator>
  <cp:lastModifiedBy>Өлзийбат .Д</cp:lastModifiedBy>
  <cp:lastPrinted>2019-10-23T08:53:38Z</cp:lastPrinted>
  <dcterms:created xsi:type="dcterms:W3CDTF">2017-04-06T23:52:35Z</dcterms:created>
  <dcterms:modified xsi:type="dcterms:W3CDTF">2020-02-17T06:45:00Z</dcterms:modified>
</cp:coreProperties>
</file>