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<sst xmlns="http://schemas.openxmlformats.org/spreadsheetml/2006/main" count="421" uniqueCount="141">
  <si>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</si>
  <si>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</si>
  <si>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</si>
  <si>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</si>
  <si>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</si>
  <si>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</si>
  <si>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</si>
  <si>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</si>
  <si>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</si>
  <si>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</si>
  <si>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</si>
  <si>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</si>
  <si>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</si>
  <si>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</si>
  <si>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</si>
  <si>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</si>
  <si>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</si>
  <si>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</si>
  <si>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</si>
  <si>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</si>
  <si>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</si>
  <si>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</si>
  <si>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</si>
  <si>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</si>
  <si>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</si>
  <si>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</si>
  <si>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</si>
  <si>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</si>
  <si>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</si>
  <si>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</si>
  <si>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</si>
  <si>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</si>
  <si>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</si>
  <si>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</si>
  <si>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</si>
  <si>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</si>
  <si>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</si>
  <si>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</si>
  <si>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</si>
  <si>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</si>
  <si>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</si>
  <si>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</si>
  <si>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</si>
  <si>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</si>
  <si>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</si>
  <si>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</si>
  <si>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</si>
  <si>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</si>
  <si>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</si>
  <si>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</si>
  <si>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</si>
  <si>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</si>
  <si>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</si>
  <si>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</si>
  <si>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</si>
  <si>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</si>
  <si>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</si>
  <si>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</si>
  <si>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</si>
  <si>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</si>
  <si>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</si>
  <si>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</si>
  <si>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</si>
  <si>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</si>
  <si>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</si>
  <si>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</si>
  <si>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</si>
  <si>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</si>
  <si>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</si>
  <si>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</si>
  <si>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</si>
  <si>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</si>
  <si>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</si>
  <si>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</si>
  <si>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</si>
  <si>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</si>
  <si>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</si>
  <si>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</si>
  <si>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</si>
  <si>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</si>
  <si>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</si>
  <si>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</si>
  <si>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</si>
  <si>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</si>
  <si>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</si>
  <si>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</si>
  <si>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</si>
  <si>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</si>
  <si>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</si>
  <si>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</si>
  <si>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</si>
  <si>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</si>
  <si>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</si>
  <si>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</si>
  <si>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</si>
  <si>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</si>
  <si>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</si>
  <si>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</si>
  <si>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</si>
  <si>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</si>
  <si>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</si>
  <si>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</si>
  <si>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</si>
  <si>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</si>
  <si>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</si>
  <si>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</si>
  <si>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</si>
  <si>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</si>
  <si>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</si>
  <si>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</si>
  <si>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</si>
  <si>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</si>
  <si>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</si>
  <si>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</si>
  <si>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</si>
  <si>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</si>
  <si>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</si>
  <si>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</si>
  <si>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</si>
  <si>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</si>
  <si>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</si>
  <si>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</si>
  <si>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</si>
  <si>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</si>
  <si>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</si>
  <si>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</si>
  <si>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</si>
  <si>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</si>
  <si>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</si>
  <si>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</si>
  <si>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</si>
  <si>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</si>
  <si>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</si>
  <si>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</si>
  <si>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</si>
  <si>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</si>
  <si>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</si>
  <si>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</si>
  <si>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</si>
  <si>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5-р сарын арилжааны дүн</t>
  </si>
  <si>
    <t xml:space="preserve">2019 оны 5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</si>
</sst>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4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M11">
            <v>851830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M12">
            <v>33976320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M14">
            <v>41869870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M15">
            <v>258507690</v>
          </cell>
          <cell r="T15">
            <v>100</v>
          </cell>
          <cell r="U15">
            <v>10050000</v>
          </cell>
          <cell r="V15">
            <v>100</v>
          </cell>
          <cell r="W15">
            <v>10050000</v>
          </cell>
          <cell r="X15">
            <v>20100000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M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M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M20">
            <v>6575520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M21">
            <v>310114840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M22">
            <v>75428010</v>
          </cell>
          <cell r="T22">
            <v>156</v>
          </cell>
          <cell r="U22">
            <v>15600000</v>
          </cell>
          <cell r="V22">
            <v>156</v>
          </cell>
          <cell r="W22">
            <v>16239600</v>
          </cell>
          <cell r="X22">
            <v>31839600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M24">
            <v>0</v>
          </cell>
          <cell r="T24">
            <v>10</v>
          </cell>
          <cell r="U24">
            <v>1000000</v>
          </cell>
          <cell r="V24">
            <v>10</v>
          </cell>
          <cell r="W24">
            <v>1000000</v>
          </cell>
          <cell r="X24">
            <v>2000000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M26">
            <v>2154740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M28">
            <v>8215970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M29">
            <v>1883070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M30">
            <v>59360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M34">
            <v>63589750</v>
          </cell>
          <cell r="V34">
            <v>156</v>
          </cell>
          <cell r="W34">
            <v>15600000</v>
          </cell>
          <cell r="X34">
            <v>15600000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M35">
            <v>5726770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M36">
            <v>158126010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M38">
            <v>2410520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M39">
            <v>40705560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M42">
            <v>18518360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M43">
            <v>2974860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M44">
            <v>4037530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M45">
            <v>409220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M46">
            <v>317289700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M48">
            <v>9288370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M49">
            <v>14214620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M51">
            <v>40311880</v>
          </cell>
          <cell r="T51">
            <v>312</v>
          </cell>
          <cell r="U51">
            <v>32680440</v>
          </cell>
          <cell r="V51">
            <v>156</v>
          </cell>
          <cell r="W51">
            <v>16440840</v>
          </cell>
          <cell r="X51">
            <v>49121280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M52">
            <v>3596600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M54">
            <v>174300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M55">
            <v>17830540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M58">
            <v>126846930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M59">
            <v>2545410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M60">
            <v>1023120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M61">
            <v>143223920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M62">
            <v>3077900</v>
          </cell>
          <cell r="T62">
            <v>20000</v>
          </cell>
          <cell r="U62">
            <v>2000000000</v>
          </cell>
          <cell r="V62">
            <v>20000</v>
          </cell>
          <cell r="W62">
            <v>2000000000</v>
          </cell>
          <cell r="X62">
            <v>4000000000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M63">
            <v>25708480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M64">
            <v>28238980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M66">
            <v>5821830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M67">
            <v>28322490</v>
          </cell>
          <cell r="X67">
            <v>0</v>
          </cell>
        </row>
        <row r="68">
          <cell r="B68" t="str">
            <v>нийт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T68">
            <v>20578</v>
          </cell>
          <cell r="U68">
            <v>2059330440</v>
          </cell>
          <cell r="V68">
            <v>20578</v>
          </cell>
          <cell r="W68">
            <v>2059330440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776614606.04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776614606.04</v>
          </cell>
          <cell r="N16">
            <v>58045374978.45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215200024.97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215200024.97</v>
          </cell>
          <cell r="N17">
            <v>9144791453.73</v>
          </cell>
        </row>
        <row r="18">
          <cell r="B18" t="str">
            <v>BZIN</v>
          </cell>
          <cell r="C18" t="str">
            <v>"МИРЭ ЭССЭТ СЕКЬЮРИТИС МОНГОЛ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246514126.14000002</v>
          </cell>
          <cell r="H18">
            <v>1647124000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1893638126.14</v>
          </cell>
          <cell r="N18">
            <v>8924124903.63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342120189.58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342120189.58</v>
          </cell>
          <cell r="N19">
            <v>5734075441.51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654258715.59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654258715.59</v>
          </cell>
          <cell r="N20">
            <v>4565847735.03</v>
          </cell>
        </row>
        <row r="21">
          <cell r="B21" t="str">
            <v>BDSC</v>
          </cell>
          <cell r="C21" t="str">
            <v>"БИ ДИ СЕК ҮЦК" 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380604211.96000004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380604211.96000004</v>
          </cell>
          <cell r="N21">
            <v>4219528395.6400003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379080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379080</v>
          </cell>
          <cell r="N22">
            <v>4020123654.1400003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251465992.57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251465992.57</v>
          </cell>
          <cell r="N23">
            <v>1815292075.37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89991682.89</v>
          </cell>
          <cell r="H24">
            <v>329035160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419026842.89</v>
          </cell>
          <cell r="N24">
            <v>1666410795.94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381680207.59000003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381680207.59000003</v>
          </cell>
          <cell r="N25">
            <v>1654078258.9099998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140878283.54000002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140878283.54000002</v>
          </cell>
          <cell r="N26">
            <v>732122550.28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98906696.22</v>
          </cell>
          <cell r="H27">
            <v>12992200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111898896.22</v>
          </cell>
          <cell r="N27">
            <v>622685047.76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16909584.17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16909584.17</v>
          </cell>
          <cell r="N28">
            <v>287180739.96999997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73052408.4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73052408.4</v>
          </cell>
          <cell r="N29">
            <v>271482707.70000005</v>
          </cell>
        </row>
        <row r="30">
          <cell r="B30" t="str">
            <v>GDEV</v>
          </cell>
          <cell r="C30" t="str">
            <v>"ГРАНДДЕВЕЛОПМЕНТ ҮЦК" ХХК</v>
          </cell>
          <cell r="D30" t="str">
            <v>●</v>
          </cell>
          <cell r="G30">
            <v>8240400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8240400</v>
          </cell>
          <cell r="N30">
            <v>260502010.15</v>
          </cell>
        </row>
        <row r="31">
          <cell r="B31" t="str">
            <v>ZRGD</v>
          </cell>
          <cell r="C31" t="str">
            <v>"ЗЭРГЭД ҮЦК" ХХК</v>
          </cell>
          <cell r="D31" t="str">
            <v>●</v>
          </cell>
          <cell r="G31">
            <v>11847932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11847932</v>
          </cell>
          <cell r="N31">
            <v>240501947.08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12671227.95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12671227.95</v>
          </cell>
          <cell r="N32">
            <v>234975671.26999998</v>
          </cell>
        </row>
        <row r="33">
          <cell r="B33" t="str">
            <v>BLMB</v>
          </cell>
          <cell r="C33" t="str">
            <v>"БЛҮМСБЮРИ СЕКЮРИТИЕС ҮЦК" ХХК </v>
          </cell>
          <cell r="D33" t="str">
            <v>●</v>
          </cell>
          <cell r="E33" t="str">
            <v>●</v>
          </cell>
          <cell r="G33">
            <v>48803223.620000005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48803223.620000005</v>
          </cell>
          <cell r="N33">
            <v>231419881.45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G34">
            <v>19030715.35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19030715.35</v>
          </cell>
          <cell r="N34">
            <v>198781872</v>
          </cell>
        </row>
        <row r="35">
          <cell r="B35" t="str">
            <v>GNDX</v>
          </cell>
          <cell r="C35" t="str">
            <v>"ГЕНДЕКС ҮЦК" ХХК</v>
          </cell>
          <cell r="D35" t="str">
            <v>●</v>
          </cell>
          <cell r="G35">
            <v>20022845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20022845</v>
          </cell>
          <cell r="N35">
            <v>195170055.76</v>
          </cell>
        </row>
        <row r="36">
          <cell r="B36" t="str">
            <v>MIBG</v>
          </cell>
          <cell r="C36" t="str">
            <v>"ЭМ АЙ БИ ЖИ ХХК ҮЦК"</v>
          </cell>
          <cell r="D36" t="str">
            <v>●</v>
          </cell>
          <cell r="E36" t="str">
            <v>●</v>
          </cell>
          <cell r="G36">
            <v>12018085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12018085</v>
          </cell>
          <cell r="N36">
            <v>171778090.7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G37">
            <v>11227492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11227492</v>
          </cell>
          <cell r="N37">
            <v>161689728.6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11350183.86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11350183.86</v>
          </cell>
          <cell r="N38">
            <v>151450207.16000003</v>
          </cell>
        </row>
        <row r="39">
          <cell r="B39" t="str">
            <v>CTRL</v>
          </cell>
          <cell r="C39" t="str">
            <v>ЦЕНТРАЛ СЕКЬЮРИТИЙЗ ҮЦК</v>
          </cell>
          <cell r="D39" t="str">
            <v>●</v>
          </cell>
          <cell r="G39">
            <v>8102533.5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8102533.5</v>
          </cell>
          <cell r="N39">
            <v>146365372.65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G40">
            <v>17891743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17891743</v>
          </cell>
          <cell r="N40">
            <v>93849969.31</v>
          </cell>
        </row>
        <row r="41">
          <cell r="B41" t="str">
            <v>UNDR</v>
          </cell>
          <cell r="C41" t="str">
            <v>"ӨНДӨРХААН ИНВЕСТ ҮЦК" ХХК</v>
          </cell>
          <cell r="D41" t="str">
            <v>●</v>
          </cell>
          <cell r="G41">
            <v>15719950.9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15719950.9</v>
          </cell>
          <cell r="N41">
            <v>80195026.10000001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11574565.1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11574565.1</v>
          </cell>
          <cell r="N42">
            <v>79917688.85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G43">
            <v>46174586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46174586</v>
          </cell>
          <cell r="N43">
            <v>70254555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6013289.18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6013289.18</v>
          </cell>
          <cell r="N44">
            <v>61104641.47</v>
          </cell>
        </row>
        <row r="45">
          <cell r="B45" t="str">
            <v>MICC</v>
          </cell>
          <cell r="C45" t="str">
            <v>"ЭМ АЙ СИ СИ  ҮЦК" ХХК</v>
          </cell>
          <cell r="D45" t="str">
            <v>●</v>
          </cell>
          <cell r="E45" t="str">
            <v>●</v>
          </cell>
          <cell r="G45">
            <v>47765455.5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47765455.5</v>
          </cell>
          <cell r="N45">
            <v>48989148.5</v>
          </cell>
        </row>
        <row r="46">
          <cell r="B46" t="str">
            <v>BULG</v>
          </cell>
          <cell r="C46" t="str">
            <v>"БУЛГАН БРОКЕР ҮЦК" ХХК</v>
          </cell>
          <cell r="D46" t="str">
            <v>●</v>
          </cell>
          <cell r="G46">
            <v>4192690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4192690</v>
          </cell>
          <cell r="N46">
            <v>48976263.3</v>
          </cell>
        </row>
        <row r="47">
          <cell r="B47" t="str">
            <v>ZGB</v>
          </cell>
          <cell r="C47" t="str">
            <v>"ЗЭТ ЖИ БИ ҮЦК" ХХК</v>
          </cell>
          <cell r="D47" t="str">
            <v>●</v>
          </cell>
          <cell r="G47">
            <v>1760000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1760000</v>
          </cell>
          <cell r="N47">
            <v>47898334.4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672429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672429</v>
          </cell>
          <cell r="N48">
            <v>46480266.9</v>
          </cell>
        </row>
        <row r="49">
          <cell r="B49" t="str">
            <v>MSDQ</v>
          </cell>
          <cell r="C49" t="str">
            <v>"МАСДАК ҮНЭТ ЦААСНЫ КОМПАНИ" ХХК</v>
          </cell>
          <cell r="D49" t="str">
            <v>●</v>
          </cell>
          <cell r="G49">
            <v>2483564.5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2483564.5</v>
          </cell>
          <cell r="N49">
            <v>45892921.78</v>
          </cell>
        </row>
        <row r="50">
          <cell r="B50" t="str">
            <v>ARGB</v>
          </cell>
          <cell r="C50" t="str">
            <v>"АРГАЙ БЭСТ ҮЦК" ХХК</v>
          </cell>
          <cell r="D50" t="str">
            <v>●</v>
          </cell>
          <cell r="G50">
            <v>570900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570900</v>
          </cell>
          <cell r="N50">
            <v>43358538.06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18018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18018</v>
          </cell>
          <cell r="N51">
            <v>40570808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G52">
            <v>4518132.1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4518132.1</v>
          </cell>
          <cell r="N52">
            <v>40162863.2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9320447.5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9320447.5</v>
          </cell>
          <cell r="N53">
            <v>27027740.8</v>
          </cell>
        </row>
        <row r="54">
          <cell r="B54" t="str">
            <v>SILS</v>
          </cell>
          <cell r="C54" t="str">
            <v>"СИЛВЭР ЛАЙТ СЕКЮРИТИЙЗ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22123180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13805200</v>
          </cell>
        </row>
        <row r="56">
          <cell r="B56" t="str">
            <v>NSEC</v>
          </cell>
          <cell r="C56" t="str">
            <v>"НЭЙШНЛ СЕКЮРИТИС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3841577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3841577</v>
          </cell>
          <cell r="N56">
            <v>11754057.5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427037.2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427037.2</v>
          </cell>
          <cell r="N57">
            <v>10946403.2</v>
          </cell>
        </row>
        <row r="58">
          <cell r="B58" t="str">
            <v>FCX</v>
          </cell>
          <cell r="C58" t="str">
            <v>"ЭФ СИ ИКС ҮЦК" ХХК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8769800</v>
          </cell>
        </row>
        <row r="59">
          <cell r="B59" t="str">
            <v>GATR</v>
          </cell>
          <cell r="C59" t="str">
            <v>"ГАЦУУРТ ТРЕЙД ҮЦК" ХХК</v>
          </cell>
          <cell r="D59" t="str">
            <v>●</v>
          </cell>
          <cell r="G59">
            <v>4571050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4571050</v>
          </cell>
          <cell r="N59">
            <v>8614288.4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97485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97485</v>
          </cell>
          <cell r="N60">
            <v>4854048.55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3970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3970</v>
          </cell>
          <cell r="N61">
            <v>203970</v>
          </cell>
        </row>
        <row r="62">
          <cell r="B62" t="str">
            <v>INVC</v>
          </cell>
          <cell r="C62" t="str">
            <v>"ИНВЕСКОР КАПИТАЛ ҮЦК" ХХК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910</v>
          </cell>
        </row>
        <row r="63">
          <cell r="B63" t="str">
            <v>MONG</v>
          </cell>
          <cell r="C63" t="str">
            <v>"МОНГОЛ СЕКЮРИТИЕС ҮЦК" 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FRON</v>
          </cell>
          <cell r="C65" t="str">
            <v>"ФРОНТИЕР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F62" activePane="bottomRight" state="frozen"/>
      <selection pane="topRight" activeCell="D1" sqref="D1"/>
      <selection pane="bottomLeft" activeCell="A16" sqref="A16"/>
      <selection pane="bottomRight" activeCell="N67" sqref="N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140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2434054399.19</v>
      </c>
      <c r="H16" s="16">
        <f>VLOOKUP(B16,'[1]Brokers'!$B$9:$X$69,23,0)</f>
        <v>0</v>
      </c>
      <c r="I16" s="16">
        <f>VLOOKUP(B16,'[1]Brokers'!$B$9:$R$69,17,0)</f>
        <v>0</v>
      </c>
      <c r="J16" s="16">
        <f>VLOOKUP(B16,'[1]Brokers'!$B$9:$M$69,12,0)</f>
        <v>15368067050</v>
      </c>
      <c r="K16" s="16">
        <v>0</v>
      </c>
      <c r="L16" s="16">
        <v>0</v>
      </c>
      <c r="M16" s="27">
        <f aca="true" t="shared" si="0" ref="M16:M47">L16+I16+J16+H16+G16</f>
        <v>17802121449.19</v>
      </c>
      <c r="N16" s="33">
        <f>VLOOKUP(B16,'[2]Sheet1'!$B$16:$N$67,13,0)+M16</f>
        <v>75847496427.64</v>
      </c>
      <c r="O16" s="35">
        <f aca="true" t="shared" si="1" ref="O16:O47">N16/$N$67</f>
        <v>0.5553702651397983</v>
      </c>
      <c r="P16" s="25"/>
    </row>
    <row r="17" spans="1:16" ht="15">
      <c r="A17" s="34">
        <f>+A16+1</f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VLOOKUP(B17,'[1]Brokers'!$B$9:$H$69,7,0)</f>
        <v>577007815.28</v>
      </c>
      <c r="H17" s="16">
        <f>VLOOKUP(B17,'[1]Brokers'!$B$9:$X$69,23,0)</f>
        <v>31839600</v>
      </c>
      <c r="I17" s="16">
        <f>VLOOKUP(B17,'[1]Brokers'!$B$9:$R$69,17,0)</f>
        <v>0</v>
      </c>
      <c r="J17" s="16">
        <f>VLOOKUP(B17,'[1]Brokers'!$B$9:$M$69,12,0)</f>
        <v>75428010</v>
      </c>
      <c r="K17" s="16">
        <v>0</v>
      </c>
      <c r="L17" s="16">
        <v>0</v>
      </c>
      <c r="M17" s="27">
        <f t="shared" si="0"/>
        <v>684275425.28</v>
      </c>
      <c r="N17" s="33">
        <f>VLOOKUP(B17,'[2]Sheet1'!$B$16:$N$67,13,0)+M17</f>
        <v>9608400328.91</v>
      </c>
      <c r="O17" s="35">
        <f t="shared" si="1"/>
        <v>0.0703545942788887</v>
      </c>
      <c r="P17" s="25"/>
    </row>
    <row r="18" spans="1:16" ht="15">
      <c r="A18" s="34">
        <f aca="true" t="shared" si="2" ref="A18:A66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VLOOKUP(B18,'[1]Brokers'!$B$9:$H$69,7,0)</f>
        <v>146065889.72</v>
      </c>
      <c r="H18" s="16">
        <f>VLOOKUP(B18,'[1]Brokers'!$B$9:$X$69,23,0)</f>
        <v>0</v>
      </c>
      <c r="I18" s="16">
        <f>VLOOKUP(B18,'[1]Brokers'!$B$9:$R$69,17,0)</f>
        <v>0</v>
      </c>
      <c r="J18" s="16">
        <f>VLOOKUP(B18,'[1]Brokers'!$B$9:$M$69,12,0)</f>
        <v>33976320</v>
      </c>
      <c r="K18" s="16">
        <v>0</v>
      </c>
      <c r="L18" s="16">
        <v>0</v>
      </c>
      <c r="M18" s="27">
        <f t="shared" si="0"/>
        <v>180042209.72</v>
      </c>
      <c r="N18" s="33">
        <f>VLOOKUP(B18,'[2]Sheet1'!$B$16:$N$67,13,0)+M18</f>
        <v>9324833663.449999</v>
      </c>
      <c r="O18" s="35">
        <f t="shared" si="1"/>
        <v>0.06827826346246454</v>
      </c>
      <c r="P18" s="25"/>
    </row>
    <row r="19" spans="1:16" ht="15">
      <c r="A19" s="34">
        <f t="shared" si="2"/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VLOOKUP(B19,'[1]Brokers'!$B$9:$H$69,7,0)</f>
        <v>309513165.07</v>
      </c>
      <c r="H19" s="16">
        <f>VLOOKUP(B19,'[1]Brokers'!$B$9:$X$69,23,0)</f>
        <v>0</v>
      </c>
      <c r="I19" s="16">
        <f>VLOOKUP(B19,'[1]Brokers'!$B$9:$R$69,17,0)</f>
        <v>0</v>
      </c>
      <c r="J19" s="16">
        <f>VLOOKUP(B19,'[1]Brokers'!$B$9:$M$69,12,0)</f>
        <v>310114840</v>
      </c>
      <c r="K19" s="16">
        <v>0</v>
      </c>
      <c r="L19" s="16">
        <v>0</v>
      </c>
      <c r="M19" s="27">
        <f t="shared" si="0"/>
        <v>619628005.0699999</v>
      </c>
      <c r="N19" s="33">
        <f>VLOOKUP(B19,'[2]Sheet1'!$B$16:$N$67,13,0)+M19</f>
        <v>6353703446.58</v>
      </c>
      <c r="O19" s="35">
        <f t="shared" si="1"/>
        <v>0.046523064490509504</v>
      </c>
      <c r="P19" s="25"/>
    </row>
    <row r="20" spans="1:16" ht="15">
      <c r="A20" s="34">
        <f t="shared" si="2"/>
        <v>5</v>
      </c>
      <c r="B20" s="12" t="s">
        <v>17</v>
      </c>
      <c r="C20" s="13" t="s">
        <v>18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9054801.8</v>
      </c>
      <c r="H20" s="16">
        <f>VLOOKUP(B20,'[1]Brokers'!$B$9:$X$69,23,0)</f>
        <v>4000000000</v>
      </c>
      <c r="I20" s="16">
        <f>VLOOKUP(B20,'[1]Brokers'!$B$9:$R$69,17,0)</f>
        <v>0</v>
      </c>
      <c r="J20" s="16">
        <f>VLOOKUP(B20,'[1]Brokers'!$B$9:$M$69,12,0)</f>
        <v>3077900</v>
      </c>
      <c r="K20" s="16">
        <v>0</v>
      </c>
      <c r="L20" s="16">
        <v>0</v>
      </c>
      <c r="M20" s="27">
        <f t="shared" si="0"/>
        <v>4012132701.8</v>
      </c>
      <c r="N20" s="33">
        <f>VLOOKUP(B20,'[2]Sheet1'!$B$16:$N$67,13,0)+M20</f>
        <v>8032256355.940001</v>
      </c>
      <c r="O20" s="35">
        <f t="shared" si="1"/>
        <v>0.058813758557278044</v>
      </c>
      <c r="P20" s="25"/>
    </row>
    <row r="21" spans="1:16" ht="1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415841947.91</v>
      </c>
      <c r="H21" s="16">
        <f>VLOOKUP(B21,'[1]Brokers'!$B$9:$X$69,23,0)</f>
        <v>0</v>
      </c>
      <c r="I21" s="16">
        <f>VLOOKUP(B21,'[1]Brokers'!$B$9:$R$69,17,0)</f>
        <v>0</v>
      </c>
      <c r="J21" s="16">
        <f>VLOOKUP(B21,'[1]Brokers'!$B$9:$M$69,12,0)</f>
        <v>317289700</v>
      </c>
      <c r="K21" s="16">
        <v>0</v>
      </c>
      <c r="L21" s="16">
        <v>0</v>
      </c>
      <c r="M21" s="27">
        <f t="shared" si="0"/>
        <v>733131647.9100001</v>
      </c>
      <c r="N21" s="33">
        <f>VLOOKUP(B21,'[2]Sheet1'!$B$16:$N$67,13,0)+M21</f>
        <v>5298979382.94</v>
      </c>
      <c r="O21" s="35">
        <f t="shared" si="1"/>
        <v>0.03880016775084056</v>
      </c>
      <c r="P21" s="25"/>
    </row>
    <row r="22" spans="1:16" ht="15">
      <c r="A22" s="34">
        <f t="shared" si="2"/>
        <v>7</v>
      </c>
      <c r="B22" s="12" t="s">
        <v>12</v>
      </c>
      <c r="C22" s="13" t="s">
        <v>13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222528653.66</v>
      </c>
      <c r="H22" s="16">
        <f>VLOOKUP(B22,'[1]Brokers'!$B$9:$X$69,23,0)</f>
        <v>20100000</v>
      </c>
      <c r="I22" s="16">
        <f>VLOOKUP(B22,'[1]Brokers'!$B$9:$R$69,17,0)</f>
        <v>0</v>
      </c>
      <c r="J22" s="16">
        <f>VLOOKUP(B22,'[1]Brokers'!$B$9:$M$69,12,0)</f>
        <v>258507690</v>
      </c>
      <c r="K22" s="16">
        <v>0</v>
      </c>
      <c r="L22" s="16">
        <v>0</v>
      </c>
      <c r="M22" s="27">
        <f t="shared" si="0"/>
        <v>501136343.65999997</v>
      </c>
      <c r="N22" s="33">
        <f>VLOOKUP(B22,'[2]Sheet1'!$B$16:$N$67,13,0)+M22</f>
        <v>4720664739.3</v>
      </c>
      <c r="O22" s="35">
        <f t="shared" si="1"/>
        <v>0.03456563435026899</v>
      </c>
      <c r="P22" s="25"/>
    </row>
    <row r="23" spans="1:16" ht="15">
      <c r="A23" s="34">
        <f t="shared" si="2"/>
        <v>8</v>
      </c>
      <c r="B23" s="12" t="s">
        <v>79</v>
      </c>
      <c r="C23" s="13" t="s">
        <v>131</v>
      </c>
      <c r="D23" s="14" t="s">
        <v>14</v>
      </c>
      <c r="E23" s="15"/>
      <c r="F23" s="15"/>
      <c r="G23" s="16">
        <f>VLOOKUP(B23,'[1]Brokers'!$B$9:$H$69,7,0)</f>
        <v>2395976167</v>
      </c>
      <c r="H23" s="16">
        <f>VLOOKUP(B23,'[1]Brokers'!$B$9:$X$69,23,0)</f>
        <v>0</v>
      </c>
      <c r="I23" s="16">
        <f>VLOOKUP(B23,'[1]Brokers'!$B$9:$R$69,17,0)</f>
        <v>0</v>
      </c>
      <c r="J23" s="16">
        <f>VLOOKUP(B23,'[1]Brokers'!$B$9:$M$69,12,0)</f>
        <v>25708480</v>
      </c>
      <c r="K23" s="16">
        <v>0</v>
      </c>
      <c r="L23" s="16">
        <v>0</v>
      </c>
      <c r="M23" s="27">
        <f t="shared" si="0"/>
        <v>2421684647</v>
      </c>
      <c r="N23" s="33">
        <f>VLOOKUP(B23,'[2]Sheet1'!$B$16:$N$67,13,0)+M23</f>
        <v>3153807197.2799997</v>
      </c>
      <c r="O23" s="35">
        <f t="shared" si="1"/>
        <v>0.023092795699910705</v>
      </c>
      <c r="P23" s="25"/>
    </row>
    <row r="24" spans="1:16" ht="15">
      <c r="A24" s="34">
        <f t="shared" si="2"/>
        <v>9</v>
      </c>
      <c r="B24" s="12" t="s">
        <v>43</v>
      </c>
      <c r="C24" s="13" t="s">
        <v>44</v>
      </c>
      <c r="D24" s="14" t="s">
        <v>14</v>
      </c>
      <c r="E24" s="15" t="s">
        <v>14</v>
      </c>
      <c r="F24" s="15"/>
      <c r="G24" s="16">
        <f>VLOOKUP(B24,'[1]Brokers'!$B$9:$H$69,7,0)</f>
        <v>2246582832.01</v>
      </c>
      <c r="H24" s="16">
        <f>VLOOKUP(B24,'[1]Brokers'!$B$9:$X$69,23,0)</f>
        <v>0</v>
      </c>
      <c r="I24" s="16">
        <f>VLOOKUP(B24,'[1]Brokers'!$B$9:$R$69,17,0)</f>
        <v>0</v>
      </c>
      <c r="J24" s="16">
        <f>VLOOKUP(B24,'[1]Brokers'!$B$9:$M$69,12,0)</f>
        <v>18518360</v>
      </c>
      <c r="K24" s="16">
        <v>0</v>
      </c>
      <c r="L24" s="16">
        <v>0</v>
      </c>
      <c r="M24" s="27">
        <f t="shared" si="0"/>
        <v>2265101192.01</v>
      </c>
      <c r="N24" s="33">
        <f>VLOOKUP(B24,'[2]Sheet1'!$B$16:$N$67,13,0)+M24</f>
        <v>2311581458.9100003</v>
      </c>
      <c r="O24" s="35">
        <f t="shared" si="1"/>
        <v>0.01692585343211484</v>
      </c>
      <c r="P24" s="25"/>
    </row>
    <row r="25" spans="1:17" s="26" customFormat="1" ht="1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VLOOKUP(B25,'[1]Brokers'!$B$9:$H$69,7,0)</f>
        <v>289487870.51</v>
      </c>
      <c r="H25" s="16">
        <f>VLOOKUP(B25,'[1]Brokers'!$B$9:$X$69,23,0)</f>
        <v>0</v>
      </c>
      <c r="I25" s="16">
        <f>VLOOKUP(B25,'[1]Brokers'!$B$9:$R$69,17,0)</f>
        <v>0</v>
      </c>
      <c r="J25" s="16">
        <f>VLOOKUP(B25,'[1]Brokers'!$B$9:$M$69,12,0)</f>
        <v>126846930</v>
      </c>
      <c r="K25" s="16">
        <v>0</v>
      </c>
      <c r="L25" s="16">
        <v>0</v>
      </c>
      <c r="M25" s="27">
        <f t="shared" si="0"/>
        <v>416334800.51</v>
      </c>
      <c r="N25" s="33">
        <f>VLOOKUP(B25,'[2]Sheet1'!$B$16:$N$67,13,0)+M25</f>
        <v>2231626875.88</v>
      </c>
      <c r="O25" s="35">
        <f t="shared" si="1"/>
        <v>0.016340410272248966</v>
      </c>
      <c r="P25" s="25"/>
      <c r="Q25" s="10"/>
    </row>
    <row r="26" spans="1:16" ht="15">
      <c r="A26" s="34">
        <f t="shared" si="2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/>
      <c r="G26" s="16">
        <f>VLOOKUP(B26,'[1]Brokers'!$B$9:$H$69,7,0)</f>
        <v>319562227.75</v>
      </c>
      <c r="H26" s="16">
        <f>VLOOKUP(B26,'[1]Brokers'!$B$9:$X$69,23,0)</f>
        <v>0</v>
      </c>
      <c r="I26" s="16">
        <f>VLOOKUP(B26,'[1]Brokers'!$B$9:$R$69,17,0)</f>
        <v>0</v>
      </c>
      <c r="J26" s="16">
        <f>VLOOKUP(B26,'[1]Brokers'!$B$9:$M$69,12,0)</f>
        <v>143223920</v>
      </c>
      <c r="K26" s="16">
        <v>0</v>
      </c>
      <c r="L26" s="16">
        <v>0</v>
      </c>
      <c r="M26" s="27">
        <f t="shared" si="0"/>
        <v>462786147.75</v>
      </c>
      <c r="N26" s="33">
        <f>VLOOKUP(B26,'[2]Sheet1'!$B$16:$N$67,13,0)+M26</f>
        <v>2116864406.6599998</v>
      </c>
      <c r="O26" s="35">
        <f t="shared" si="1"/>
        <v>0.015500096933500672</v>
      </c>
      <c r="P26" s="25"/>
    </row>
    <row r="27" spans="1:16" ht="15">
      <c r="A27" s="34">
        <f t="shared" si="2"/>
        <v>12</v>
      </c>
      <c r="B27" s="12" t="s">
        <v>15</v>
      </c>
      <c r="C27" s="13" t="s">
        <v>16</v>
      </c>
      <c r="D27" s="14" t="s">
        <v>14</v>
      </c>
      <c r="E27" s="15"/>
      <c r="F27" s="15" t="s">
        <v>14</v>
      </c>
      <c r="G27" s="16">
        <f>VLOOKUP(B27,'[1]Brokers'!$B$9:$H$69,7,0)</f>
        <v>55206444.72</v>
      </c>
      <c r="H27" s="16">
        <f>VLOOKUP(B27,'[1]Brokers'!$B$9:$X$69,23,0)</f>
        <v>49121280</v>
      </c>
      <c r="I27" s="16">
        <f>VLOOKUP(B27,'[1]Brokers'!$B$9:$R$69,17,0)</f>
        <v>0</v>
      </c>
      <c r="J27" s="16">
        <f>VLOOKUP(B27,'[1]Brokers'!$B$9:$M$69,12,0)</f>
        <v>40311880</v>
      </c>
      <c r="K27" s="16">
        <v>0</v>
      </c>
      <c r="L27" s="16">
        <v>0</v>
      </c>
      <c r="M27" s="27">
        <f t="shared" si="0"/>
        <v>144639604.72</v>
      </c>
      <c r="N27" s="33">
        <f>VLOOKUP(B27,'[2]Sheet1'!$B$16:$N$67,13,0)+M27</f>
        <v>1811050400.66</v>
      </c>
      <c r="O27" s="35">
        <f t="shared" si="1"/>
        <v>0.013260866720309463</v>
      </c>
      <c r="P27" s="25"/>
    </row>
    <row r="28" spans="1:16" ht="15">
      <c r="A28" s="34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VLOOKUP(B28,'[1]Brokers'!$B$9:$H$69,7,0)</f>
        <v>203995257.15</v>
      </c>
      <c r="H28" s="16">
        <f>VLOOKUP(B28,'[1]Brokers'!$B$9:$X$69,23,0)</f>
        <v>15600000</v>
      </c>
      <c r="I28" s="16">
        <f>VLOOKUP(B28,'[1]Brokers'!$B$9:$R$69,17,0)</f>
        <v>0</v>
      </c>
      <c r="J28" s="16">
        <f>VLOOKUP(B28,'[1]Brokers'!$B$9:$M$69,12,0)</f>
        <v>63589750</v>
      </c>
      <c r="K28" s="16">
        <v>0</v>
      </c>
      <c r="L28" s="16">
        <v>0</v>
      </c>
      <c r="M28" s="27">
        <f t="shared" si="0"/>
        <v>283185007.15</v>
      </c>
      <c r="N28" s="33">
        <f>VLOOKUP(B28,'[2]Sheet1'!$B$16:$N$67,13,0)+M28</f>
        <v>905870054.91</v>
      </c>
      <c r="O28" s="35">
        <f t="shared" si="1"/>
        <v>0.006632958453118241</v>
      </c>
      <c r="P28" s="25"/>
    </row>
    <row r="29" spans="1:16" ht="15">
      <c r="A29" s="34">
        <f t="shared" si="2"/>
        <v>14</v>
      </c>
      <c r="B29" s="12" t="s">
        <v>80</v>
      </c>
      <c r="C29" s="13" t="s">
        <v>81</v>
      </c>
      <c r="D29" s="14" t="s">
        <v>14</v>
      </c>
      <c r="E29" s="15"/>
      <c r="F29" s="15"/>
      <c r="G29" s="16">
        <f>VLOOKUP(B29,'[1]Brokers'!$B$9:$H$69,7,0)</f>
        <v>532678088</v>
      </c>
      <c r="H29" s="16">
        <f>VLOOKUP(B29,'[1]Brokers'!$B$9:$X$69,23,0)</f>
        <v>0</v>
      </c>
      <c r="I29" s="16">
        <f>VLOOKUP(B29,'[1]Brokers'!$B$9:$R$69,17,0)</f>
        <v>0</v>
      </c>
      <c r="J29" s="16">
        <f>VLOOKUP(B29,'[1]Brokers'!$B$9:$M$69,12,0)</f>
        <v>9288370</v>
      </c>
      <c r="K29" s="16">
        <v>0</v>
      </c>
      <c r="L29" s="16">
        <v>0</v>
      </c>
      <c r="M29" s="27">
        <f t="shared" si="0"/>
        <v>541966458</v>
      </c>
      <c r="N29" s="33">
        <f>VLOOKUP(B29,'[2]Sheet1'!$B$16:$N$67,13,0)+M29</f>
        <v>587859379.78</v>
      </c>
      <c r="O29" s="35">
        <f t="shared" si="1"/>
        <v>0.004304421833155745</v>
      </c>
      <c r="P29" s="25"/>
    </row>
    <row r="30" spans="1:16" ht="15">
      <c r="A30" s="34">
        <f t="shared" si="2"/>
        <v>15</v>
      </c>
      <c r="B30" s="12" t="s">
        <v>94</v>
      </c>
      <c r="C30" s="13" t="s">
        <v>95</v>
      </c>
      <c r="D30" s="14" t="s">
        <v>14</v>
      </c>
      <c r="E30" s="15" t="s">
        <v>14</v>
      </c>
      <c r="F30" s="15" t="s">
        <v>14</v>
      </c>
      <c r="G30" s="16">
        <f>VLOOKUP(B30,'[1]Brokers'!$B$9:$H$69,7,0)</f>
        <v>35486934.18</v>
      </c>
      <c r="H30" s="16">
        <f>VLOOKUP(B30,'[1]Brokers'!$B$9:$X$69,23,0)</f>
        <v>0</v>
      </c>
      <c r="I30" s="16">
        <f>VLOOKUP(B30,'[1]Brokers'!$B$9:$R$69,17,0)</f>
        <v>0</v>
      </c>
      <c r="J30" s="16">
        <f>VLOOKUP(B30,'[1]Brokers'!$B$9:$M$69,12,0)</f>
        <v>158126010</v>
      </c>
      <c r="K30" s="16">
        <v>0</v>
      </c>
      <c r="L30" s="16">
        <v>0</v>
      </c>
      <c r="M30" s="27">
        <f t="shared" si="0"/>
        <v>193612944.18</v>
      </c>
      <c r="N30" s="33">
        <f>VLOOKUP(B30,'[2]Sheet1'!$B$16:$N$67,13,0)+M30</f>
        <v>428588615.45</v>
      </c>
      <c r="O30" s="35">
        <f t="shared" si="1"/>
        <v>0.0031382100162718808</v>
      </c>
      <c r="P30" s="25"/>
    </row>
    <row r="31" spans="1:16" ht="15">
      <c r="A31" s="34">
        <f t="shared" si="2"/>
        <v>16</v>
      </c>
      <c r="B31" s="12" t="s">
        <v>106</v>
      </c>
      <c r="C31" s="13" t="s">
        <v>107</v>
      </c>
      <c r="D31" s="14" t="s">
        <v>14</v>
      </c>
      <c r="E31" s="15"/>
      <c r="F31" s="15"/>
      <c r="G31" s="16">
        <f>VLOOKUP(B31,'[1]Brokers'!$B$9:$H$69,7,0)</f>
        <v>66003666.53</v>
      </c>
      <c r="H31" s="16">
        <f>VLOOKUP(B31,'[1]Brokers'!$B$9:$X$69,23,0)</f>
        <v>0</v>
      </c>
      <c r="I31" s="16">
        <f>VLOOKUP(B31,'[1]Brokers'!$B$9:$R$69,17,0)</f>
        <v>0</v>
      </c>
      <c r="J31" s="16">
        <f>VLOOKUP(B31,'[1]Brokers'!$B$9:$M$69,12,0)</f>
        <v>41869870</v>
      </c>
      <c r="K31" s="16">
        <v>0</v>
      </c>
      <c r="L31" s="16">
        <v>0</v>
      </c>
      <c r="M31" s="27">
        <f t="shared" si="0"/>
        <v>107873536.53</v>
      </c>
      <c r="N31" s="33">
        <f>VLOOKUP(B31,'[2]Sheet1'!$B$16:$N$67,13,0)+M31</f>
        <v>379356244.23</v>
      </c>
      <c r="O31" s="35">
        <f t="shared" si="1"/>
        <v>0.0027777209250597883</v>
      </c>
      <c r="P31" s="25"/>
    </row>
    <row r="32" spans="1:16" ht="15">
      <c r="A32" s="34">
        <f t="shared" si="2"/>
        <v>17</v>
      </c>
      <c r="B32" s="12" t="s">
        <v>35</v>
      </c>
      <c r="C32" s="13" t="s">
        <v>36</v>
      </c>
      <c r="D32" s="14" t="s">
        <v>14</v>
      </c>
      <c r="E32" s="15" t="s">
        <v>14</v>
      </c>
      <c r="F32" s="15"/>
      <c r="G32" s="16">
        <f>VLOOKUP(B32,'[1]Brokers'!$B$9:$H$69,7,0)</f>
        <v>43752292.04</v>
      </c>
      <c r="H32" s="16">
        <f>VLOOKUP(B32,'[1]Brokers'!$B$9:$X$69,23,0)</f>
        <v>0</v>
      </c>
      <c r="I32" s="16">
        <f>VLOOKUP(B32,'[1]Brokers'!$B$9:$R$69,17,0)</f>
        <v>0</v>
      </c>
      <c r="J32" s="16">
        <f>VLOOKUP(B32,'[1]Brokers'!$B$9:$M$69,12,0)</f>
        <v>14214620</v>
      </c>
      <c r="K32" s="16">
        <v>0</v>
      </c>
      <c r="L32" s="16">
        <v>0</v>
      </c>
      <c r="M32" s="27">
        <f t="shared" si="0"/>
        <v>57966912.04</v>
      </c>
      <c r="N32" s="33">
        <f>VLOOKUP(B32,'[2]Sheet1'!$B$16:$N$67,13,0)+M32</f>
        <v>345147652.01</v>
      </c>
      <c r="O32" s="35">
        <f t="shared" si="1"/>
        <v>0.0025272388943258467</v>
      </c>
      <c r="P32" s="25"/>
    </row>
    <row r="33" spans="1:16" ht="15">
      <c r="A33" s="34">
        <f t="shared" si="2"/>
        <v>18</v>
      </c>
      <c r="B33" s="12" t="s">
        <v>69</v>
      </c>
      <c r="C33" s="13" t="s">
        <v>70</v>
      </c>
      <c r="D33" s="14" t="s">
        <v>14</v>
      </c>
      <c r="E33" s="15"/>
      <c r="F33" s="15"/>
      <c r="G33" s="16">
        <f>VLOOKUP(B33,'[1]Brokers'!$B$9:$H$69,7,0)</f>
        <v>168245099.95</v>
      </c>
      <c r="H33" s="16">
        <f>VLOOKUP(B33,'[1]Brokers'!$B$9:$X$69,23,0)</f>
        <v>0</v>
      </c>
      <c r="I33" s="16">
        <f>VLOOKUP(B33,'[1]Brokers'!$B$9:$R$69,17,0)</f>
        <v>0</v>
      </c>
      <c r="J33" s="16">
        <f>VLOOKUP(B33,'[1]Brokers'!$B$9:$M$69,12,0)</f>
        <v>8215970</v>
      </c>
      <c r="K33" s="16">
        <v>0</v>
      </c>
      <c r="L33" s="16">
        <v>0</v>
      </c>
      <c r="M33" s="27">
        <f t="shared" si="0"/>
        <v>176461069.95</v>
      </c>
      <c r="N33" s="33">
        <f>VLOOKUP(B33,'[2]Sheet1'!$B$16:$N$67,13,0)+M33</f>
        <v>327911277.11</v>
      </c>
      <c r="O33" s="35">
        <f t="shared" si="1"/>
        <v>0.002401030772118486</v>
      </c>
      <c r="P33" s="25"/>
    </row>
    <row r="34" spans="1:16" ht="1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VLOOKUP(B34,'[1]Brokers'!$B$9:$H$69,7,0)</f>
        <v>45898768.07</v>
      </c>
      <c r="H34" s="16">
        <f>VLOOKUP(B34,'[1]Brokers'!$B$9:$X$69,23,0)</f>
        <v>0</v>
      </c>
      <c r="I34" s="16">
        <f>VLOOKUP(B34,'[1]Brokers'!$B$9:$R$69,17,0)</f>
        <v>0</v>
      </c>
      <c r="J34" s="16">
        <f>VLOOKUP(B34,'[1]Brokers'!$B$9:$M$69,12,0)</f>
        <v>28322490</v>
      </c>
      <c r="K34" s="16">
        <v>0</v>
      </c>
      <c r="L34" s="16">
        <v>0</v>
      </c>
      <c r="M34" s="27">
        <f t="shared" si="0"/>
        <v>74221258.07</v>
      </c>
      <c r="N34" s="33">
        <f>VLOOKUP(B34,'[2]Sheet1'!$B$16:$N$67,13,0)+M34</f>
        <v>314723205.15</v>
      </c>
      <c r="O34" s="35">
        <f t="shared" si="1"/>
        <v>0.0023044651191164063</v>
      </c>
      <c r="P34" s="25"/>
    </row>
    <row r="35" spans="1:16" ht="15">
      <c r="A35" s="34">
        <f t="shared" si="2"/>
        <v>20</v>
      </c>
      <c r="B35" s="12" t="s">
        <v>77</v>
      </c>
      <c r="C35" s="13" t="s">
        <v>78</v>
      </c>
      <c r="D35" s="14" t="s">
        <v>14</v>
      </c>
      <c r="E35" s="15"/>
      <c r="F35" s="15"/>
      <c r="G35" s="16">
        <f>VLOOKUP(B35,'[1]Brokers'!$B$9:$H$69,7,0)</f>
        <v>93399</v>
      </c>
      <c r="H35" s="16">
        <f>VLOOKUP(B35,'[1]Brokers'!$B$9:$X$69,23,0)</f>
        <v>0</v>
      </c>
      <c r="I35" s="16">
        <f>VLOOKUP(B35,'[1]Brokers'!$B$9:$R$69,17,0)</f>
        <v>0</v>
      </c>
      <c r="J35" s="16">
        <f>VLOOKUP(B35,'[1]Brokers'!$B$9:$M$69,12,0)</f>
        <v>5726770</v>
      </c>
      <c r="K35" s="16">
        <v>0</v>
      </c>
      <c r="L35" s="16">
        <v>0</v>
      </c>
      <c r="M35" s="27">
        <f t="shared" si="0"/>
        <v>5820169</v>
      </c>
      <c r="N35" s="33">
        <f>VLOOKUP(B35,'[2]Sheet1'!$B$16:$N$67,13,0)+M35</f>
        <v>266322179.15</v>
      </c>
      <c r="O35" s="35">
        <f t="shared" si="1"/>
        <v>0.0019500633008796928</v>
      </c>
      <c r="P35" s="25"/>
    </row>
    <row r="36" spans="1:16" ht="15">
      <c r="A36" s="34">
        <f t="shared" si="2"/>
        <v>21</v>
      </c>
      <c r="B36" s="12" t="s">
        <v>51</v>
      </c>
      <c r="C36" s="13" t="s">
        <v>52</v>
      </c>
      <c r="D36" s="14" t="s">
        <v>14</v>
      </c>
      <c r="E36" s="15" t="s">
        <v>14</v>
      </c>
      <c r="F36" s="15"/>
      <c r="G36" s="16">
        <f>VLOOKUP(B36,'[1]Brokers'!$B$9:$H$69,7,0)</f>
        <v>16365521.82</v>
      </c>
      <c r="H36" s="16">
        <f>VLOOKUP(B36,'[1]Brokers'!$B$9:$X$69,23,0)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16365521.82</v>
      </c>
      <c r="N36" s="33">
        <f>VLOOKUP(B36,'[2]Sheet1'!$B$16:$N$67,13,0)+M36</f>
        <v>247785403.26999998</v>
      </c>
      <c r="O36" s="35">
        <f t="shared" si="1"/>
        <v>0.0018143333873006197</v>
      </c>
      <c r="P36" s="25"/>
    </row>
    <row r="37" spans="1:16" ht="15">
      <c r="A37" s="34">
        <f t="shared" si="2"/>
        <v>22</v>
      </c>
      <c r="B37" s="12" t="s">
        <v>55</v>
      </c>
      <c r="C37" s="13" t="s">
        <v>56</v>
      </c>
      <c r="D37" s="14" t="s">
        <v>14</v>
      </c>
      <c r="E37" s="15"/>
      <c r="F37" s="15"/>
      <c r="G37" s="16">
        <f>VLOOKUP(B37,'[1]Brokers'!$B$9:$H$69,7,0)</f>
        <v>32531487.8</v>
      </c>
      <c r="H37" s="16">
        <f>VLOOKUP(B37,'[1]Brokers'!$B$9:$X$69,23,0)</f>
        <v>0</v>
      </c>
      <c r="I37" s="16">
        <f>VLOOKUP(B37,'[1]Brokers'!$B$9:$R$69,17,0)</f>
        <v>0</v>
      </c>
      <c r="J37" s="16">
        <f>VLOOKUP(B37,'[1]Brokers'!$B$9:$M$69,12,0)</f>
        <v>2545410</v>
      </c>
      <c r="K37" s="16">
        <v>0</v>
      </c>
      <c r="L37" s="16">
        <v>0</v>
      </c>
      <c r="M37" s="27">
        <f t="shared" si="0"/>
        <v>35076897.8</v>
      </c>
      <c r="N37" s="33">
        <f>VLOOKUP(B37,'[2]Sheet1'!$B$16:$N$67,13,0)+M37</f>
        <v>233858769.8</v>
      </c>
      <c r="O37" s="35">
        <f t="shared" si="1"/>
        <v>0.001712359841870317</v>
      </c>
      <c r="P37" s="25"/>
    </row>
    <row r="38" spans="1:16" ht="15">
      <c r="A38" s="34">
        <f t="shared" si="2"/>
        <v>23</v>
      </c>
      <c r="B38" s="12" t="s">
        <v>59</v>
      </c>
      <c r="C38" s="13" t="s">
        <v>60</v>
      </c>
      <c r="D38" s="14" t="s">
        <v>14</v>
      </c>
      <c r="E38" s="15"/>
      <c r="F38" s="15"/>
      <c r="G38" s="16">
        <f>VLOOKUP(B38,'[1]Brokers'!$B$9:$H$69,7,0)</f>
        <v>43754237.629999995</v>
      </c>
      <c r="H38" s="16">
        <f>VLOOKUP(B38,'[1]Brokers'!$B$9:$X$69,23,0)</f>
        <v>0</v>
      </c>
      <c r="I38" s="16">
        <f>VLOOKUP(B38,'[1]Brokers'!$B$9:$R$69,17,0)</f>
        <v>0</v>
      </c>
      <c r="J38" s="16">
        <f>VLOOKUP(B38,'[1]Brokers'!$B$9:$M$69,12,0)</f>
        <v>1023120</v>
      </c>
      <c r="K38" s="16">
        <v>0</v>
      </c>
      <c r="L38" s="16">
        <v>0</v>
      </c>
      <c r="M38" s="27">
        <f t="shared" si="0"/>
        <v>44777357.629999995</v>
      </c>
      <c r="N38" s="33">
        <f>VLOOKUP(B38,'[2]Sheet1'!$B$16:$N$67,13,0)+M38</f>
        <v>206467086.23</v>
      </c>
      <c r="O38" s="35">
        <f t="shared" si="1"/>
        <v>0.0015117925550989016</v>
      </c>
      <c r="P38" s="25"/>
    </row>
    <row r="39" spans="1:17" ht="15">
      <c r="A39" s="34">
        <f t="shared" si="2"/>
        <v>24</v>
      </c>
      <c r="B39" s="12" t="s">
        <v>82</v>
      </c>
      <c r="C39" s="13" t="s">
        <v>83</v>
      </c>
      <c r="D39" s="14" t="s">
        <v>14</v>
      </c>
      <c r="E39" s="15"/>
      <c r="F39" s="15"/>
      <c r="G39" s="16">
        <f>VLOOKUP(B39,'[1]Brokers'!$B$9:$H$69,7,0)</f>
        <v>1001630</v>
      </c>
      <c r="H39" s="16">
        <f>VLOOKUP(B39,'[1]Brokers'!$B$9:$X$69,23,0)</f>
        <v>0</v>
      </c>
      <c r="I39" s="16">
        <f>VLOOKUP(B39,'[1]Brokers'!$B$9:$R$69,17,0)</f>
        <v>0</v>
      </c>
      <c r="J39" s="16">
        <f>VLOOKUP(B39,'[1]Brokers'!$B$9:$M$69,12,0)</f>
        <v>2410520</v>
      </c>
      <c r="K39" s="16">
        <v>0</v>
      </c>
      <c r="L39" s="16">
        <v>0</v>
      </c>
      <c r="M39" s="27">
        <f t="shared" si="0"/>
        <v>3412150</v>
      </c>
      <c r="N39" s="33">
        <f>VLOOKUP(B39,'[2]Sheet1'!$B$16:$N$67,13,0)+M39</f>
        <v>198582205.76</v>
      </c>
      <c r="O39" s="35">
        <f t="shared" si="1"/>
        <v>0.0014540579117228057</v>
      </c>
      <c r="P39" s="25"/>
      <c r="Q39" s="1"/>
    </row>
    <row r="40" spans="1:16" ht="15">
      <c r="A40" s="34">
        <f t="shared" si="2"/>
        <v>25</v>
      </c>
      <c r="B40" s="12" t="s">
        <v>33</v>
      </c>
      <c r="C40" s="13" t="s">
        <v>34</v>
      </c>
      <c r="D40" s="14" t="s">
        <v>14</v>
      </c>
      <c r="E40" s="15" t="s">
        <v>14</v>
      </c>
      <c r="F40" s="15"/>
      <c r="G40" s="16">
        <f>VLOOKUP(B40,'[1]Brokers'!$B$9:$H$69,7,0)</f>
        <v>0</v>
      </c>
      <c r="H40" s="16">
        <f>VLOOKUP(B40,'[1]Brokers'!$B$9:$X$69,23,0)</f>
        <v>0</v>
      </c>
      <c r="I40" s="16">
        <f>VLOOKUP(B40,'[1]Brokers'!$B$9:$R$69,17,0)</f>
        <v>0</v>
      </c>
      <c r="J40" s="16">
        <f>VLOOKUP(B40,'[1]Brokers'!$B$9:$M$69,12,0)</f>
        <v>4037530</v>
      </c>
      <c r="K40" s="16">
        <v>0</v>
      </c>
      <c r="L40" s="16">
        <v>0</v>
      </c>
      <c r="M40" s="27">
        <f t="shared" si="0"/>
        <v>4037530</v>
      </c>
      <c r="N40" s="33">
        <f>VLOOKUP(B40,'[2]Sheet1'!$B$16:$N$67,13,0)+M40</f>
        <v>175815620.7</v>
      </c>
      <c r="O40" s="35">
        <f t="shared" si="1"/>
        <v>0.0012873565046017084</v>
      </c>
      <c r="P40" s="25"/>
    </row>
    <row r="41" spans="1:16" ht="15">
      <c r="A41" s="34">
        <f t="shared" si="2"/>
        <v>26</v>
      </c>
      <c r="B41" s="12" t="s">
        <v>132</v>
      </c>
      <c r="C41" s="13" t="s">
        <v>134</v>
      </c>
      <c r="D41" s="14" t="s">
        <v>14</v>
      </c>
      <c r="E41" s="15"/>
      <c r="F41" s="15"/>
      <c r="G41" s="16">
        <f>VLOOKUP(B41,'[1]Brokers'!$B$9:$H$69,7,0)</f>
        <v>14769277.9</v>
      </c>
      <c r="H41" s="16">
        <f>VLOOKUP(B41,'[1]Brokers'!$B$9:$X$69,23,0)</f>
        <v>2000000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16769277.9</v>
      </c>
      <c r="N41" s="33">
        <f>VLOOKUP(B41,'[2]Sheet1'!$B$16:$N$67,13,0)+M41</f>
        <v>163134650.55</v>
      </c>
      <c r="O41" s="35">
        <f t="shared" si="1"/>
        <v>0.0011945039506462308</v>
      </c>
      <c r="P41" s="25"/>
    </row>
    <row r="42" spans="1:16" ht="15">
      <c r="A42" s="34">
        <f t="shared" si="2"/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VLOOKUP(B42,'[1]Brokers'!$B$9:$H$69,7,0)</f>
        <v>16389603.46</v>
      </c>
      <c r="H42" s="16">
        <f>VLOOKUP(B42,'[1]Brokers'!$B$9:$X$69,23,0)</f>
        <v>0</v>
      </c>
      <c r="I42" s="16">
        <f>VLOOKUP(B42,'[1]Brokers'!$B$9:$R$69,17,0)</f>
        <v>0</v>
      </c>
      <c r="J42" s="16">
        <f>VLOOKUP(B42,'[1]Brokers'!$B$9:$M$69,12,0)</f>
        <v>40705560</v>
      </c>
      <c r="K42" s="16">
        <v>0</v>
      </c>
      <c r="L42" s="16">
        <v>0</v>
      </c>
      <c r="M42" s="27">
        <f t="shared" si="0"/>
        <v>57095163.46</v>
      </c>
      <c r="N42" s="33">
        <f>VLOOKUP(B42,'[2]Sheet1'!$B$16:$N$67,13,0)+M42</f>
        <v>137012852.31</v>
      </c>
      <c r="O42" s="35">
        <f t="shared" si="1"/>
        <v>0.0010032350136640147</v>
      </c>
      <c r="P42" s="25"/>
    </row>
    <row r="43" spans="1:16" ht="15">
      <c r="A43" s="34">
        <f t="shared" si="2"/>
        <v>28</v>
      </c>
      <c r="B43" s="12" t="s">
        <v>53</v>
      </c>
      <c r="C43" s="13" t="s">
        <v>54</v>
      </c>
      <c r="D43" s="14" t="s">
        <v>14</v>
      </c>
      <c r="E43" s="15"/>
      <c r="F43" s="15"/>
      <c r="G43" s="16">
        <f>VLOOKUP(B43,'[1]Brokers'!$B$9:$H$69,7,0)</f>
        <v>12449933.25</v>
      </c>
      <c r="H43" s="16">
        <f>VLOOKUP(B43,'[1]Brokers'!$B$9:$X$69,23,0)</f>
        <v>0</v>
      </c>
      <c r="I43" s="16">
        <f>VLOOKUP(B43,'[1]Brokers'!$B$9:$R$69,17,0)</f>
        <v>0</v>
      </c>
      <c r="J43" s="16">
        <f>VLOOKUP(B43,'[1]Brokers'!$B$9:$M$69,12,0)</f>
        <v>28238980</v>
      </c>
      <c r="K43" s="16">
        <v>0</v>
      </c>
      <c r="L43" s="16">
        <v>0</v>
      </c>
      <c r="M43" s="27">
        <f t="shared" si="0"/>
        <v>40688913.25</v>
      </c>
      <c r="N43" s="33">
        <f>VLOOKUP(B43,'[2]Sheet1'!$B$16:$N$67,13,0)+M43</f>
        <v>120883939.35000001</v>
      </c>
      <c r="O43" s="35">
        <f t="shared" si="1"/>
        <v>0.0008851359452846442</v>
      </c>
      <c r="P43" s="25"/>
    </row>
    <row r="44" spans="1:16" ht="15">
      <c r="A44" s="34">
        <f t="shared" si="2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VLOOKUP(B44,'[1]Brokers'!$B$9:$H$69,7,0)</f>
        <v>17738638</v>
      </c>
      <c r="H44" s="16">
        <f>VLOOKUP(B44,'[1]Brokers'!$B$9:$X$69,23,0)</f>
        <v>0</v>
      </c>
      <c r="I44" s="16">
        <f>VLOOKUP(B44,'[1]Brokers'!$B$9:$R$69,17,0)</f>
        <v>0</v>
      </c>
      <c r="J44" s="16">
        <f>VLOOKUP(B44,'[1]Brokers'!$B$9:$M$69,12,0)</f>
        <v>2154740</v>
      </c>
      <c r="K44" s="16">
        <v>0</v>
      </c>
      <c r="L44" s="16">
        <v>0</v>
      </c>
      <c r="M44" s="27">
        <f t="shared" si="0"/>
        <v>19893378</v>
      </c>
      <c r="N44" s="33">
        <f>VLOOKUP(B44,'[2]Sheet1'!$B$16:$N$67,13,0)+M44</f>
        <v>113743347.31</v>
      </c>
      <c r="O44" s="35">
        <f t="shared" si="1"/>
        <v>0.0008328511279697672</v>
      </c>
      <c r="P44" s="25"/>
    </row>
    <row r="45" spans="1:16" ht="15">
      <c r="A45" s="34">
        <f t="shared" si="2"/>
        <v>30</v>
      </c>
      <c r="B45" s="12" t="s">
        <v>65</v>
      </c>
      <c r="C45" s="13" t="s">
        <v>66</v>
      </c>
      <c r="D45" s="14" t="s">
        <v>14</v>
      </c>
      <c r="E45" s="15"/>
      <c r="F45" s="15"/>
      <c r="G45" s="16">
        <f>VLOOKUP(B45,'[1]Brokers'!$B$9:$H$69,7,0)</f>
        <v>0</v>
      </c>
      <c r="H45" s="16">
        <f>VLOOKUP(B45,'[1]Brokers'!$B$9:$X$69,23,0)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0</v>
      </c>
      <c r="N45" s="33">
        <f>VLOOKUP(B45,'[2]Sheet1'!$B$16:$N$67,13,0)+M45</f>
        <v>70254555</v>
      </c>
      <c r="O45" s="35">
        <f t="shared" si="1"/>
        <v>0.0005144176495641066</v>
      </c>
      <c r="P45" s="25"/>
    </row>
    <row r="46" spans="1:16" ht="15">
      <c r="A46" s="34">
        <f t="shared" si="2"/>
        <v>31</v>
      </c>
      <c r="B46" s="12" t="s">
        <v>73</v>
      </c>
      <c r="C46" s="13" t="s">
        <v>74</v>
      </c>
      <c r="D46" s="14" t="s">
        <v>14</v>
      </c>
      <c r="E46" s="15"/>
      <c r="F46" s="15"/>
      <c r="G46" s="16">
        <f>VLOOKUP(B46,'[1]Brokers'!$B$9:$H$69,7,0)</f>
        <v>1378751</v>
      </c>
      <c r="H46" s="16">
        <f>VLOOKUP(B46,'[1]Brokers'!$B$9:$X$69,23,0)</f>
        <v>0</v>
      </c>
      <c r="I46" s="16">
        <f>VLOOKUP(B46,'[1]Brokers'!$B$9:$R$69,17,0)</f>
        <v>0</v>
      </c>
      <c r="J46" s="16">
        <f>VLOOKUP(B46,'[1]Brokers'!$B$9:$M$69,12,0)</f>
        <v>2974860</v>
      </c>
      <c r="K46" s="16">
        <v>0</v>
      </c>
      <c r="L46" s="16">
        <v>0</v>
      </c>
      <c r="M46" s="27">
        <f t="shared" si="0"/>
        <v>4353611</v>
      </c>
      <c r="N46" s="33">
        <f>VLOOKUP(B46,'[2]Sheet1'!$B$16:$N$67,13,0)+M46</f>
        <v>65458252.47</v>
      </c>
      <c r="O46" s="35">
        <f t="shared" si="1"/>
        <v>0.00047929818045522137</v>
      </c>
      <c r="P46" s="25"/>
    </row>
    <row r="47" spans="1:16" ht="15">
      <c r="A47" s="34">
        <f t="shared" si="2"/>
        <v>32</v>
      </c>
      <c r="B47" s="12" t="s">
        <v>84</v>
      </c>
      <c r="C47" s="13" t="s">
        <v>85</v>
      </c>
      <c r="D47" s="14" t="s">
        <v>14</v>
      </c>
      <c r="E47" s="15" t="s">
        <v>14</v>
      </c>
      <c r="F47" s="15"/>
      <c r="G47" s="16">
        <f>VLOOKUP(B47,'[1]Brokers'!$B$9:$H$69,7,0)</f>
        <v>14552747</v>
      </c>
      <c r="H47" s="16">
        <f>VLOOKUP(B47,'[1]Brokers'!$B$9:$X$69,23,0)</f>
        <v>0</v>
      </c>
      <c r="I47" s="16">
        <f>VLOOKUP(B47,'[1]Brokers'!$B$9:$R$69,17,0)</f>
        <v>0</v>
      </c>
      <c r="J47" s="16">
        <f>VLOOKUP(B47,'[1]Brokers'!$B$9:$M$69,12,0)</f>
        <v>409220</v>
      </c>
      <c r="K47" s="16">
        <v>0</v>
      </c>
      <c r="L47" s="16">
        <v>0</v>
      </c>
      <c r="M47" s="27">
        <f t="shared" si="0"/>
        <v>14961967</v>
      </c>
      <c r="N47" s="33">
        <f>VLOOKUP(B47,'[2]Sheet1'!$B$16:$N$67,13,0)+M47</f>
        <v>63951115.5</v>
      </c>
      <c r="O47" s="35">
        <f t="shared" si="1"/>
        <v>0.0004682626275621945</v>
      </c>
      <c r="P47" s="25"/>
    </row>
    <row r="48" spans="1:16" ht="15">
      <c r="A48" s="34">
        <f t="shared" si="2"/>
        <v>33</v>
      </c>
      <c r="B48" s="12" t="s">
        <v>49</v>
      </c>
      <c r="C48" s="13" t="s">
        <v>50</v>
      </c>
      <c r="D48" s="14" t="s">
        <v>14</v>
      </c>
      <c r="E48" s="15"/>
      <c r="F48" s="15"/>
      <c r="G48" s="16">
        <f>VLOOKUP(B48,'[1]Brokers'!$B$9:$H$69,7,0)</f>
        <v>4120985.5</v>
      </c>
      <c r="H48" s="16">
        <f>VLOOKUP(B48,'[1]Brokers'!$B$9:$X$69,23,0)</f>
        <v>0</v>
      </c>
      <c r="I48" s="16">
        <f>VLOOKUP(B48,'[1]Brokers'!$B$9:$R$69,17,0)</f>
        <v>0</v>
      </c>
      <c r="J48" s="16">
        <f>VLOOKUP(B48,'[1]Brokers'!$B$9:$M$69,12,0)</f>
        <v>6575520</v>
      </c>
      <c r="K48" s="16">
        <v>0</v>
      </c>
      <c r="L48" s="16">
        <v>0</v>
      </c>
      <c r="M48" s="27">
        <f aca="true" t="shared" si="3" ref="M48:M66">L48+I48+J48+H48+G48</f>
        <v>10696505.5</v>
      </c>
      <c r="N48" s="33">
        <f>VLOOKUP(B48,'[2]Sheet1'!$B$16:$N$67,13,0)+M48</f>
        <v>59672768.8</v>
      </c>
      <c r="O48" s="35">
        <f aca="true" t="shared" si="4" ref="O48:O66">N48/$N$67</f>
        <v>0.0004369357327660584</v>
      </c>
      <c r="P48" s="25"/>
    </row>
    <row r="49" spans="1:16" ht="15">
      <c r="A49" s="34">
        <f t="shared" si="2"/>
        <v>34</v>
      </c>
      <c r="B49" s="12" t="s">
        <v>57</v>
      </c>
      <c r="C49" s="13" t="s">
        <v>58</v>
      </c>
      <c r="D49" s="14" t="s">
        <v>14</v>
      </c>
      <c r="E49" s="15" t="s">
        <v>14</v>
      </c>
      <c r="F49" s="15" t="s">
        <v>14</v>
      </c>
      <c r="G49" s="16">
        <f>VLOOKUP(B49,'[1]Brokers'!$B$9:$H$69,7,0)</f>
        <v>0</v>
      </c>
      <c r="H49" s="16">
        <f>VLOOKUP(B49,'[1]Brokers'!$B$9:$X$69,23,0)</f>
        <v>0</v>
      </c>
      <c r="I49" s="16">
        <f>VLOOKUP(B49,'[1]Brokers'!$B$9:$R$69,17,0)</f>
        <v>0</v>
      </c>
      <c r="J49" s="16">
        <f>VLOOKUP(B49,'[1]Brokers'!$B$9:$M$69,12,0)</f>
        <v>17830540</v>
      </c>
      <c r="K49" s="16">
        <v>0</v>
      </c>
      <c r="L49" s="16">
        <v>0</v>
      </c>
      <c r="M49" s="27">
        <f t="shared" si="3"/>
        <v>17830540</v>
      </c>
      <c r="N49" s="33">
        <f>VLOOKUP(B49,'[2]Sheet1'!$B$16:$N$67,13,0)+M49</f>
        <v>58401348</v>
      </c>
      <c r="O49" s="35">
        <f t="shared" si="4"/>
        <v>0.0004276261399639559</v>
      </c>
      <c r="P49" s="25"/>
    </row>
    <row r="50" spans="1:16" ht="15">
      <c r="A50" s="34">
        <f t="shared" si="2"/>
        <v>35</v>
      </c>
      <c r="B50" s="12" t="s">
        <v>96</v>
      </c>
      <c r="C50" s="13" t="s">
        <v>97</v>
      </c>
      <c r="D50" s="14" t="s">
        <v>14</v>
      </c>
      <c r="E50" s="15"/>
      <c r="F50" s="15"/>
      <c r="G50" s="16">
        <f>VLOOKUP(B50,'[1]Brokers'!$B$9:$H$69,7,0)</f>
        <v>484580</v>
      </c>
      <c r="H50" s="16">
        <f>VLOOKUP(B50,'[1]Brokers'!$B$9:$X$69,23,0)</f>
        <v>0</v>
      </c>
      <c r="I50" s="16">
        <f>VLOOKUP(B50,'[1]Brokers'!$B$9:$R$69,17,0)</f>
        <v>0</v>
      </c>
      <c r="J50" s="16">
        <f>VLOOKUP(B50,'[1]Brokers'!$B$9:$M$69,12,0)</f>
        <v>5821830</v>
      </c>
      <c r="K50" s="16">
        <v>0</v>
      </c>
      <c r="L50" s="16">
        <v>0</v>
      </c>
      <c r="M50" s="27">
        <f t="shared" si="3"/>
        <v>6306410</v>
      </c>
      <c r="N50" s="33">
        <f>VLOOKUP(B50,'[2]Sheet1'!$B$16:$N$67,13,0)+M50</f>
        <v>54204744.4</v>
      </c>
      <c r="O50" s="35">
        <f t="shared" si="4"/>
        <v>0.00039689778420020125</v>
      </c>
      <c r="P50" s="25"/>
    </row>
    <row r="51" spans="1:16" ht="15">
      <c r="A51" s="34">
        <f t="shared" si="2"/>
        <v>36</v>
      </c>
      <c r="B51" s="12" t="s">
        <v>67</v>
      </c>
      <c r="C51" s="13" t="s">
        <v>68</v>
      </c>
      <c r="D51" s="14" t="s">
        <v>14</v>
      </c>
      <c r="E51" s="15"/>
      <c r="F51" s="15"/>
      <c r="G51" s="16">
        <f>VLOOKUP(B51,'[1]Brokers'!$B$9:$H$69,7,0)</f>
        <v>10044979.1</v>
      </c>
      <c r="H51" s="16">
        <f>VLOOKUP(B51,'[1]Brokers'!$B$9:$X$69,23,0)</f>
        <v>0</v>
      </c>
      <c r="I51" s="16">
        <f>VLOOKUP(B51,'[1]Brokers'!$B$9:$R$69,17,0)</f>
        <v>0</v>
      </c>
      <c r="J51" s="16">
        <f>VLOOKUP(B51,'[1]Brokers'!$B$9:$M$69,12,0)</f>
        <v>174300</v>
      </c>
      <c r="K51" s="16">
        <v>0</v>
      </c>
      <c r="L51" s="16">
        <v>0</v>
      </c>
      <c r="M51" s="27">
        <f t="shared" si="3"/>
        <v>10219279.1</v>
      </c>
      <c r="N51" s="33">
        <f>VLOOKUP(B51,'[2]Sheet1'!$B$16:$N$67,13,0)+M51</f>
        <v>50382142.300000004</v>
      </c>
      <c r="O51" s="35">
        <f t="shared" si="4"/>
        <v>0.0003689079408725933</v>
      </c>
      <c r="P51" s="25"/>
    </row>
    <row r="52" spans="1:16" ht="15">
      <c r="A52" s="34">
        <f t="shared" si="2"/>
        <v>37</v>
      </c>
      <c r="B52" s="12" t="s">
        <v>86</v>
      </c>
      <c r="C52" s="13" t="s">
        <v>87</v>
      </c>
      <c r="D52" s="14" t="s">
        <v>14</v>
      </c>
      <c r="E52" s="15"/>
      <c r="F52" s="15"/>
      <c r="G52" s="16">
        <f>VLOOKUP(B52,'[1]Brokers'!$B$9:$H$69,7,0)</f>
        <v>98340</v>
      </c>
      <c r="H52" s="16">
        <f>VLOOKUP(B52,'[1]Brokers'!$B$9:$X$69,23,0)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98340</v>
      </c>
      <c r="N52" s="33">
        <f>VLOOKUP(B52,'[2]Sheet1'!$B$16:$N$67,13,0)+M52</f>
        <v>43456878.06</v>
      </c>
      <c r="O52" s="35">
        <f t="shared" si="4"/>
        <v>0.0003181997959992657</v>
      </c>
      <c r="P52" s="25"/>
    </row>
    <row r="53" spans="1:16" ht="15">
      <c r="A53" s="34">
        <f t="shared" si="2"/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VLOOKUP(B53,'[1]Brokers'!$B$9:$H$69,7,0)</f>
        <v>1871680</v>
      </c>
      <c r="H53" s="16">
        <f>VLOOKUP(B53,'[1]Brokers'!$B$9:$X$69,23,0)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1871680</v>
      </c>
      <c r="N53" s="33">
        <f>VLOOKUP(B53,'[2]Sheet1'!$B$16:$N$67,13,0)+M53</f>
        <v>28899420.8</v>
      </c>
      <c r="O53" s="35">
        <f t="shared" si="4"/>
        <v>0.00021160723488605193</v>
      </c>
      <c r="P53" s="25"/>
    </row>
    <row r="54" spans="1:16" ht="1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VLOOKUP(B54,'[1]Brokers'!$B$9:$H$69,7,0)</f>
        <v>13344859.2</v>
      </c>
      <c r="H54" s="16">
        <f>VLOOKUP(B54,'[1]Brokers'!$B$9:$X$69,23,0)</f>
        <v>0</v>
      </c>
      <c r="I54" s="16">
        <f>VLOOKUP(B54,'[1]Brokers'!$B$9:$R$69,17,0)</f>
        <v>0</v>
      </c>
      <c r="J54" s="16">
        <f>VLOOKUP(B54,'[1]Brokers'!$B$9:$M$69,12,0)</f>
        <v>3596600</v>
      </c>
      <c r="K54" s="16">
        <v>0</v>
      </c>
      <c r="L54" s="16">
        <v>0</v>
      </c>
      <c r="M54" s="27">
        <f t="shared" si="3"/>
        <v>16941459.2</v>
      </c>
      <c r="N54" s="33">
        <f>VLOOKUP(B54,'[2]Sheet1'!$B$16:$N$67,13,0)+M54</f>
        <v>28695516.7</v>
      </c>
      <c r="O54" s="35">
        <f t="shared" si="4"/>
        <v>0.00021011420901949444</v>
      </c>
      <c r="P54" s="25"/>
    </row>
    <row r="55" spans="1:16" ht="15">
      <c r="A55" s="34">
        <f t="shared" si="2"/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VLOOKUP(B55,'[1]Brokers'!$B$9:$X$69,23,0)</f>
        <v>0</v>
      </c>
      <c r="I55" s="16">
        <f>VLOOKUP(B55,'[1]Brokers'!$B$9:$R$69,17,0)</f>
        <v>0</v>
      </c>
      <c r="J55" s="16">
        <f>VLOOKUP(B55,'[1]Brokers'!$B$9:$M$69,12,0)</f>
        <v>0</v>
      </c>
      <c r="K55" s="16"/>
      <c r="L55" s="16">
        <v>0</v>
      </c>
      <c r="M55" s="27">
        <f t="shared" si="3"/>
        <v>0</v>
      </c>
      <c r="N55" s="33">
        <f>VLOOKUP(B55,'[2]Sheet1'!$B$16:$N$67,13,0)+M55</f>
        <v>22123180</v>
      </c>
      <c r="O55" s="35">
        <f t="shared" si="4"/>
        <v>0.00016199026890830997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7106340</v>
      </c>
      <c r="H56" s="16">
        <f>VLOOKUP(B56,'[1]Brokers'!$B$9:$X$69,23,0)</f>
        <v>0</v>
      </c>
      <c r="I56" s="16">
        <f>VLOOKUP(B56,'[1]Brokers'!$B$9:$R$69,17,0)</f>
        <v>0</v>
      </c>
      <c r="J56" s="16">
        <f>VLOOKUP(B56,'[1]Brokers'!$B$9:$M$69,12,0)</f>
        <v>1883070</v>
      </c>
      <c r="K56" s="16">
        <v>0</v>
      </c>
      <c r="L56" s="16">
        <v>0</v>
      </c>
      <c r="M56" s="27">
        <f t="shared" si="3"/>
        <v>8989410</v>
      </c>
      <c r="N56" s="33">
        <f>VLOOKUP(B56,'[2]Sheet1'!$B$16:$N$67,13,0)+M56</f>
        <v>19935813.2</v>
      </c>
      <c r="O56" s="35">
        <f t="shared" si="4"/>
        <v>0.00014597393960424473</v>
      </c>
      <c r="P56" s="25"/>
      <c r="Q56" s="17"/>
    </row>
    <row r="57" spans="1:16" ht="15">
      <c r="A57" s="34">
        <f t="shared" si="2"/>
        <v>42</v>
      </c>
      <c r="B57" s="12" t="s">
        <v>63</v>
      </c>
      <c r="C57" s="13" t="s">
        <v>64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VLOOKUP(B57,'[1]Brokers'!$B$9:$X$69,23,0)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27">
        <f t="shared" si="3"/>
        <v>0</v>
      </c>
      <c r="N57" s="33">
        <f>VLOOKUP(B57,'[2]Sheet1'!$B$16:$N$67,13,0)+M57</f>
        <v>13805200</v>
      </c>
      <c r="O57" s="35">
        <f t="shared" si="4"/>
        <v>0.0001010843857136723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1527160</v>
      </c>
      <c r="H58" s="16">
        <f>VLOOKUP(B58,'[1]Brokers'!$B$9:$X$69,23,0)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1527160</v>
      </c>
      <c r="N58" s="33">
        <f>VLOOKUP(B58,'[2]Sheet1'!$B$16:$N$67,13,0)+M58</f>
        <v>10141448.4</v>
      </c>
      <c r="O58" s="35">
        <f t="shared" si="4"/>
        <v>7.425767694498485E-05</v>
      </c>
      <c r="P58" s="25"/>
    </row>
    <row r="59" spans="1:16" ht="15">
      <c r="A59" s="34">
        <f t="shared" si="2"/>
        <v>44</v>
      </c>
      <c r="B59" s="12" t="s">
        <v>104</v>
      </c>
      <c r="C59" s="13" t="s">
        <v>105</v>
      </c>
      <c r="D59" s="14" t="s">
        <v>14</v>
      </c>
      <c r="E59" s="14" t="s">
        <v>14</v>
      </c>
      <c r="F59" s="15"/>
      <c r="G59" s="16">
        <f>VLOOKUP(B59,'[1]Brokers'!$B$9:$H$69,7,0)</f>
        <v>0</v>
      </c>
      <c r="H59" s="16">
        <f>VLOOKUP(B59,'[1]Brokers'!$B$9:$X$69,23,0)</f>
        <v>0</v>
      </c>
      <c r="I59" s="16">
        <f>VLOOKUP(B59,'[1]Brokers'!$B$9:$R$69,17,0)</f>
        <v>0</v>
      </c>
      <c r="J59" s="16">
        <f>VLOOKUP(B59,'[1]Brokers'!$B$9:$M$69,12,0)</f>
        <v>59360</v>
      </c>
      <c r="K59" s="16">
        <v>0</v>
      </c>
      <c r="L59" s="16">
        <v>0</v>
      </c>
      <c r="M59" s="27">
        <f t="shared" si="3"/>
        <v>59360</v>
      </c>
      <c r="N59" s="33">
        <f>VLOOKUP(B59,'[2]Sheet1'!$B$16:$N$67,13,0)+M59</f>
        <v>8829160</v>
      </c>
      <c r="O59" s="35">
        <f t="shared" si="4"/>
        <v>6.464884354936741E-05</v>
      </c>
      <c r="P59" s="25"/>
    </row>
    <row r="60" spans="1:16" ht="15">
      <c r="A60" s="34">
        <f t="shared" si="2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VLOOKUP(B60,'[1]Brokers'!$B$9:$H$69,7,0)</f>
        <v>0</v>
      </c>
      <c r="H60" s="16">
        <f>VLOOKUP(B60,'[1]Brokers'!$B$9:$X$69,23,0)</f>
        <v>0</v>
      </c>
      <c r="I60" s="16">
        <f>VLOOKUP(B60,'[1]Brokers'!$B$9:$R$69,17,0)</f>
        <v>0</v>
      </c>
      <c r="J60" s="16">
        <f>VLOOKUP(B60,'[1]Brokers'!$B$9:$M$69,12,0)</f>
        <v>851830</v>
      </c>
      <c r="K60" s="16">
        <v>0</v>
      </c>
      <c r="L60" s="16">
        <v>0</v>
      </c>
      <c r="M60" s="27">
        <f t="shared" si="3"/>
        <v>851830</v>
      </c>
      <c r="N60" s="33">
        <f>VLOOKUP(B60,'[2]Sheet1'!$B$16:$N$67,13,0)+M60</f>
        <v>5705878.55</v>
      </c>
      <c r="O60" s="35">
        <f t="shared" si="4"/>
        <v>4.1779563366236576E-05</v>
      </c>
      <c r="P60" s="25"/>
    </row>
    <row r="61" spans="1:16" ht="15">
      <c r="A61" s="34">
        <f t="shared" si="2"/>
        <v>46</v>
      </c>
      <c r="B61" s="12" t="s">
        <v>110</v>
      </c>
      <c r="C61" s="13" t="s">
        <v>138</v>
      </c>
      <c r="D61" s="14" t="s">
        <v>14</v>
      </c>
      <c r="E61" s="15"/>
      <c r="F61" s="15"/>
      <c r="G61" s="16">
        <f>VLOOKUP(B61,'[1]Brokers'!$B$9:$H$69,7,0)</f>
        <v>2593650</v>
      </c>
      <c r="H61" s="16">
        <f>VLOOKUP(B61,'[1]Brokers'!$B$9:$X$69,23,0)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3"/>
        <v>2593650</v>
      </c>
      <c r="N61" s="33">
        <f>VLOOKUP(B61,'[2]Sheet1'!$B$16:$N$67,13,0)+M61</f>
        <v>2593650</v>
      </c>
      <c r="O61" s="35">
        <f t="shared" si="4"/>
        <v>1.8991214687673206E-05</v>
      </c>
      <c r="P61" s="25"/>
    </row>
    <row r="62" spans="1:16" ht="15">
      <c r="A62" s="34">
        <f t="shared" si="2"/>
        <v>47</v>
      </c>
      <c r="B62" s="12" t="s">
        <v>98</v>
      </c>
      <c r="C62" s="13" t="s">
        <v>99</v>
      </c>
      <c r="D62" s="14" t="s">
        <v>14</v>
      </c>
      <c r="E62" s="15" t="s">
        <v>14</v>
      </c>
      <c r="F62" s="15" t="s">
        <v>14</v>
      </c>
      <c r="G62" s="16">
        <f>VLOOKUP(B62,'[1]Brokers'!$B$9:$H$69,7,0)</f>
        <v>0</v>
      </c>
      <c r="H62" s="16">
        <f>VLOOKUP(B62,'[1]Brokers'!$B$9:$X$69,23,0)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VLOOKUP(B62,'[2]Sheet1'!$B$16:$N$67,13,0)+M62</f>
        <v>203970</v>
      </c>
      <c r="O62" s="35">
        <f t="shared" si="4"/>
        <v>1.4935083993000998E-06</v>
      </c>
      <c r="P62" s="25"/>
    </row>
    <row r="63" spans="1:16" ht="15">
      <c r="A63" s="34">
        <f t="shared" si="2"/>
        <v>48</v>
      </c>
      <c r="B63" s="12" t="s">
        <v>133</v>
      </c>
      <c r="C63" s="13" t="s">
        <v>137</v>
      </c>
      <c r="D63" s="14" t="s">
        <v>14</v>
      </c>
      <c r="E63" s="14" t="s">
        <v>14</v>
      </c>
      <c r="F63" s="14"/>
      <c r="G63" s="16">
        <f>VLOOKUP(B63,'[1]Brokers'!$B$9:$H$69,7,0)</f>
        <v>0</v>
      </c>
      <c r="H63" s="16">
        <f>VLOOKUP(B63,'[1]Brokers'!$B$9:$X$69,23,0)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VLOOKUP(B63,'[2]Sheet1'!$B$16:$N$67,13,0)+M63</f>
        <v>910</v>
      </c>
      <c r="O63" s="35">
        <f t="shared" si="4"/>
        <v>6.663198722180178E-09</v>
      </c>
      <c r="P63" s="25"/>
    </row>
    <row r="64" spans="1:16" ht="1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VLOOKUP(B64,'[1]Brokers'!$B$9:$X$69,23,0)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0</v>
      </c>
      <c r="O64" s="35">
        <f t="shared" si="4"/>
        <v>0</v>
      </c>
      <c r="P64" s="25"/>
    </row>
    <row r="65" spans="1:16" ht="1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VLOOKUP(B65,'[1]Brokers'!$B$9:$X$69,23,0)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VLOOKUP(B66,'[1]Brokers'!$B$9:$X$69,23,0)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7" ht="16.5" thickBot="1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aca="true" t="shared" si="5" ref="G67:O67">SUM(G16:G66)</f>
        <v>10729160121.199999</v>
      </c>
      <c r="H67" s="37">
        <f t="shared" si="5"/>
        <v>4118660880</v>
      </c>
      <c r="I67" s="37">
        <f t="shared" si="5"/>
        <v>0</v>
      </c>
      <c r="J67" s="37">
        <f t="shared" si="5"/>
        <v>17171717920</v>
      </c>
      <c r="K67" s="37">
        <f t="shared" si="5"/>
        <v>0</v>
      </c>
      <c r="L67" s="37">
        <f t="shared" si="5"/>
        <v>0</v>
      </c>
      <c r="M67" s="37">
        <f t="shared" si="5"/>
        <v>32019538921.2</v>
      </c>
      <c r="N67" s="37">
        <f t="shared" si="5"/>
        <v>136571043119.4</v>
      </c>
      <c r="O67" s="38">
        <f t="shared" si="5"/>
        <v>0.9999999999999999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3:17" ht="27.6" customHeight="1">
      <c r="C70" s="55"/>
      <c r="D70" s="55"/>
      <c r="E70" s="55"/>
      <c r="F70" s="55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2019-05-16T02:50:16Z</cp:lastPrinted>
  <dcterms:created xsi:type="dcterms:W3CDTF">2017-06-09T07:51:20Z</dcterms:created>
  <dcterms:modified xsi:type="dcterms:W3CDTF">2020-01-13T06:05:44Z</dcterms:modified>
  <cp:category/>
  <cp:version/>
  <cp:contentType/>
  <cp:contentStatus/>
</cp:coreProperties>
</file>