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'Sheet1'!$E$15:$F$70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<sst xmlns="http://schemas.openxmlformats.org/spreadsheetml/2006/main" count="217" uniqueCount="124">
  <si>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</si>
  <si>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</si>
  <si>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</si>
  <si>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</si>
  <si>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</si>
  <si>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</si>
  <si>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</si>
  <si>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</si>
  <si>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</si>
  <si>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</si>
  <si>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</si>
  <si>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</si>
  <si>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</si>
  <si>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</si>
  <si>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</si>
  <si>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</si>
  <si>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</si>
  <si>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</si>
  <si>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</si>
  <si>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</si>
  <si>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</si>
  <si>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</si>
  <si>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</si>
  <si>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</si>
  <si>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</si>
  <si>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</si>
  <si>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</si>
  <si>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</si>
  <si>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</si>
  <si>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</si>
  <si>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</si>
  <si>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</si>
  <si>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</si>
  <si>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</si>
  <si>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</si>
  <si>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</si>
  <si>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</si>
  <si>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</si>
  <si>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</si>
  <si>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</si>
  <si>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</si>
  <si>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</si>
  <si>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</si>
  <si>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</si>
  <si>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</si>
  <si>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</si>
  <si>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</si>
  <si>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</si>
  <si>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</si>
  <si>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</si>
  <si>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</si>
  <si>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</si>
  <si>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</si>
  <si>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</si>
  <si>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</si>
  <si>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</si>
  <si>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</si>
  <si>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</si>
  <si>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</si>
  <si>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</si>
  <si>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</si>
  <si>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</si>
  <si>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</si>
  <si>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</si>
  <si>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</si>
  <si>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</si>
  <si>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</si>
  <si>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</si>
  <si>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</si>
  <si>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</si>
  <si>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</si>
  <si>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</si>
  <si>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</si>
  <si>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</si>
  <si>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</si>
  <si>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</si>
  <si>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</si>
  <si>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</si>
  <si>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</si>
  <si>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</si>
  <si>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</si>
  <si>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</si>
  <si>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</si>
  <si>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</si>
  <si>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</si>
  <si>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</si>
  <si>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</si>
  <si>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</si>
  <si>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</si>
  <si>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</si>
  <si>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</si>
  <si>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</si>
  <si>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</si>
  <si>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</si>
  <si>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</si>
  <si>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</si>
  <si>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</si>
  <si>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</si>
  <si>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</si>
  <si>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</si>
  <si>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</si>
  <si>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</si>
  <si>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</si>
  <si>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</si>
  <si>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</si>
  <si>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</si>
  <si>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</si>
  <si>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</si>
  <si>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</si>
  <si>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</si>
  <si>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</si>
  <si>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</si>
  <si>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</si>
  <si>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</si>
  <si>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</si>
  <si>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</si>
  <si>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</si>
  <si>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</si>
  <si>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</si>
  <si>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</si>
  <si>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</si>
  <si>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</si>
  <si>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Trading value of June</t>
  </si>
  <si>
    <t>As of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</si>
</sst>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7167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06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  <cell r="X21">
            <v>0</v>
          </cell>
          <cell r="Y21">
            <v>0</v>
          </cell>
          <cell r="Z21">
            <v>5825</v>
          </cell>
          <cell r="AA21">
            <v>586862610</v>
          </cell>
          <cell r="AB21">
            <v>5825</v>
          </cell>
          <cell r="AC21">
            <v>586862610</v>
          </cell>
          <cell r="AD21">
            <v>1173725220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3761162248.540001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10636451344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10000000000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2175760</v>
          </cell>
          <cell r="X63">
            <v>0</v>
          </cell>
          <cell r="Y63">
            <v>0</v>
          </cell>
          <cell r="Z63">
            <v>5825</v>
          </cell>
          <cell r="AA63">
            <v>586862610</v>
          </cell>
          <cell r="AB63">
            <v>5825</v>
          </cell>
          <cell r="AC63">
            <v>586862610</v>
          </cell>
          <cell r="AD63">
            <v>1173725220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0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0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2390209042.3900003</v>
          </cell>
          <cell r="H16">
            <v>0</v>
          </cell>
          <cell r="I16">
            <v>0</v>
          </cell>
          <cell r="J16">
            <v>10227383434</v>
          </cell>
          <cell r="K16">
            <v>0</v>
          </cell>
          <cell r="L16">
            <v>171200000</v>
          </cell>
          <cell r="M16">
            <v>12788792476.39</v>
          </cell>
          <cell r="N16">
            <v>15772114000.869999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172997141.59</v>
          </cell>
          <cell r="H17">
            <v>0</v>
          </cell>
          <cell r="I17">
            <v>0</v>
          </cell>
          <cell r="J17">
            <v>66076072</v>
          </cell>
          <cell r="K17">
            <v>0</v>
          </cell>
          <cell r="L17">
            <v>32000000</v>
          </cell>
          <cell r="M17">
            <v>271073213.59000003</v>
          </cell>
          <cell r="N17">
            <v>12615002107.59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G18">
            <v>19513038.09</v>
          </cell>
          <cell r="H18">
            <v>0</v>
          </cell>
          <cell r="I18">
            <v>0</v>
          </cell>
          <cell r="J18">
            <v>2358875</v>
          </cell>
          <cell r="K18">
            <v>0</v>
          </cell>
          <cell r="L18">
            <v>6591300000</v>
          </cell>
          <cell r="M18">
            <v>6613171913.09</v>
          </cell>
          <cell r="N18">
            <v>8363512131.54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162461855.06</v>
          </cell>
          <cell r="H19">
            <v>1173725220</v>
          </cell>
          <cell r="I19">
            <v>396980</v>
          </cell>
          <cell r="J19">
            <v>1205371</v>
          </cell>
          <cell r="K19">
            <v>0</v>
          </cell>
          <cell r="L19">
            <v>2482100000</v>
          </cell>
          <cell r="M19">
            <v>3819889426.06</v>
          </cell>
          <cell r="N19">
            <v>4807733945.62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57285800.69</v>
          </cell>
          <cell r="H20">
            <v>0</v>
          </cell>
          <cell r="I20">
            <v>0</v>
          </cell>
          <cell r="J20">
            <v>27930775</v>
          </cell>
          <cell r="K20">
            <v>0</v>
          </cell>
          <cell r="L20">
            <v>15700000</v>
          </cell>
          <cell r="M20">
            <v>100916575.69</v>
          </cell>
          <cell r="N20">
            <v>3497765808.22</v>
          </cell>
        </row>
        <row r="21">
          <cell r="B21" t="str">
            <v>STIN</v>
          </cell>
          <cell r="C21" t="str">
            <v>"СТАНДАРТ ИНВЕСТМЕНТ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74930875.18</v>
          </cell>
          <cell r="H21">
            <v>0</v>
          </cell>
          <cell r="I21">
            <v>0</v>
          </cell>
          <cell r="J21">
            <v>3453167</v>
          </cell>
          <cell r="K21">
            <v>0</v>
          </cell>
          <cell r="L21">
            <v>67000000</v>
          </cell>
          <cell r="M21">
            <v>145384042.18</v>
          </cell>
          <cell r="N21">
            <v>2411473732.1</v>
          </cell>
        </row>
        <row r="22">
          <cell r="B22" t="str">
            <v>ECM</v>
          </cell>
          <cell r="C22" t="str">
            <v>"ЕВРАЗИА КАПИТАЛ ХОЛДИНГ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94000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94000</v>
          </cell>
          <cell r="N22">
            <v>2221600265</v>
          </cell>
        </row>
        <row r="23">
          <cell r="B23" t="str">
            <v>MSEC</v>
          </cell>
          <cell r="C23" t="str">
            <v>"МОНСЕК ҮЦК" ХХК</v>
          </cell>
          <cell r="D23" t="str">
            <v>●</v>
          </cell>
          <cell r="G23">
            <v>28771030.049999997</v>
          </cell>
          <cell r="H23">
            <v>0</v>
          </cell>
          <cell r="I23">
            <v>0</v>
          </cell>
          <cell r="J23">
            <v>4830185</v>
          </cell>
          <cell r="K23">
            <v>0</v>
          </cell>
          <cell r="L23">
            <v>0</v>
          </cell>
          <cell r="M23">
            <v>33601215.05</v>
          </cell>
          <cell r="N23">
            <v>1384855405.37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120745063.09</v>
          </cell>
          <cell r="H24">
            <v>0</v>
          </cell>
          <cell r="I24">
            <v>0</v>
          </cell>
          <cell r="J24">
            <v>95131875</v>
          </cell>
          <cell r="K24">
            <v>0</v>
          </cell>
          <cell r="L24">
            <v>20500000</v>
          </cell>
          <cell r="M24">
            <v>236376938.09</v>
          </cell>
          <cell r="N24">
            <v>1001197658.76</v>
          </cell>
        </row>
        <row r="25">
          <cell r="B25" t="str">
            <v>INVC</v>
          </cell>
          <cell r="C25" t="str">
            <v>"ИНВЕСКОР КАПИТАЛ ҮЦК" ХХК</v>
          </cell>
          <cell r="D25" t="str">
            <v>●</v>
          </cell>
          <cell r="E25" t="str">
            <v>●</v>
          </cell>
          <cell r="G25">
            <v>30568367</v>
          </cell>
          <cell r="H25">
            <v>0</v>
          </cell>
          <cell r="I25">
            <v>0</v>
          </cell>
          <cell r="J25">
            <v>4972</v>
          </cell>
          <cell r="K25">
            <v>0</v>
          </cell>
          <cell r="L25">
            <v>0</v>
          </cell>
          <cell r="M25">
            <v>30573339</v>
          </cell>
          <cell r="N25">
            <v>955934010</v>
          </cell>
        </row>
        <row r="26">
          <cell r="B26" t="str">
            <v>RISM</v>
          </cell>
          <cell r="C26" t="str">
            <v>"РАЙНОС ИНВЕСТМЕНТ ҮЦК" ХХК</v>
          </cell>
          <cell r="D26" t="str">
            <v>●</v>
          </cell>
          <cell r="F26" t="str">
            <v>●</v>
          </cell>
          <cell r="G26">
            <v>119686212.14</v>
          </cell>
          <cell r="H26">
            <v>0</v>
          </cell>
          <cell r="I26">
            <v>1778780</v>
          </cell>
          <cell r="J26">
            <v>0</v>
          </cell>
          <cell r="K26">
            <v>0</v>
          </cell>
          <cell r="L26">
            <v>536200000</v>
          </cell>
          <cell r="M26">
            <v>657664992.14</v>
          </cell>
          <cell r="N26">
            <v>715006277.34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G27">
            <v>221436843.14</v>
          </cell>
          <cell r="H27">
            <v>0</v>
          </cell>
          <cell r="I27">
            <v>0</v>
          </cell>
          <cell r="J27">
            <v>2467920</v>
          </cell>
          <cell r="K27">
            <v>0</v>
          </cell>
          <cell r="L27">
            <v>6400000</v>
          </cell>
          <cell r="M27">
            <v>230304763.14</v>
          </cell>
          <cell r="N27">
            <v>630850939.74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76788139.06</v>
          </cell>
          <cell r="H28">
            <v>0</v>
          </cell>
          <cell r="I28">
            <v>0</v>
          </cell>
          <cell r="J28">
            <v>195057210</v>
          </cell>
          <cell r="K28">
            <v>0</v>
          </cell>
          <cell r="L28">
            <v>36400000</v>
          </cell>
          <cell r="M28">
            <v>308245349.06</v>
          </cell>
          <cell r="N28">
            <v>559799219.06</v>
          </cell>
        </row>
        <row r="29">
          <cell r="B29" t="str">
            <v>ARGB</v>
          </cell>
          <cell r="C29" t="str">
            <v>"АРГАЙ БЭСТ ҮЦК" ХХК</v>
          </cell>
          <cell r="D29" t="str">
            <v>●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499312375</v>
          </cell>
        </row>
        <row r="30">
          <cell r="B30" t="str">
            <v>TTOL</v>
          </cell>
          <cell r="C30" t="str">
            <v>"АПЕКС КАПИТАЛ ҮЦК" ХХК</v>
          </cell>
          <cell r="D30" t="str">
            <v>●</v>
          </cell>
          <cell r="F30" t="str">
            <v>●</v>
          </cell>
          <cell r="G30">
            <v>24294280.740000002</v>
          </cell>
          <cell r="H30">
            <v>0</v>
          </cell>
          <cell r="I30">
            <v>0</v>
          </cell>
          <cell r="J30">
            <v>83055</v>
          </cell>
          <cell r="K30">
            <v>0</v>
          </cell>
          <cell r="L30">
            <v>12300000</v>
          </cell>
          <cell r="M30">
            <v>36677335.74</v>
          </cell>
          <cell r="N30">
            <v>336842214.11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22747617.34</v>
          </cell>
          <cell r="H31">
            <v>0</v>
          </cell>
          <cell r="I31">
            <v>0</v>
          </cell>
          <cell r="J31">
            <v>98536</v>
          </cell>
          <cell r="K31">
            <v>0</v>
          </cell>
          <cell r="L31">
            <v>500000</v>
          </cell>
          <cell r="M31">
            <v>23346153.34</v>
          </cell>
          <cell r="N31">
            <v>313551509.17999995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G32">
            <v>46222110</v>
          </cell>
          <cell r="H32">
            <v>0</v>
          </cell>
          <cell r="I32">
            <v>0</v>
          </cell>
          <cell r="J32">
            <v>21470</v>
          </cell>
          <cell r="K32">
            <v>0</v>
          </cell>
          <cell r="L32">
            <v>0</v>
          </cell>
          <cell r="M32">
            <v>46243580</v>
          </cell>
          <cell r="N32">
            <v>186179556.8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27618201.4</v>
          </cell>
          <cell r="H33">
            <v>0</v>
          </cell>
          <cell r="I33">
            <v>0</v>
          </cell>
          <cell r="J33">
            <v>880722</v>
          </cell>
          <cell r="K33">
            <v>0</v>
          </cell>
          <cell r="L33">
            <v>26100000</v>
          </cell>
          <cell r="M33">
            <v>54598923.4</v>
          </cell>
          <cell r="N33">
            <v>183226791.7</v>
          </cell>
        </row>
        <row r="34">
          <cell r="B34" t="str">
            <v>SGC</v>
          </cell>
          <cell r="C34" t="str">
            <v>"ЭС ЖИ КАПИТАЛ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802410.02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802410.02</v>
          </cell>
          <cell r="N34">
            <v>179505968.44000003</v>
          </cell>
        </row>
        <row r="35">
          <cell r="B35" t="str">
            <v>BLMB</v>
          </cell>
          <cell r="C35" t="str">
            <v>"БЛҮМСБЮРИ СЕКЮРИТИЕС ҮЦК" ХХК </v>
          </cell>
          <cell r="D35" t="str">
            <v>●</v>
          </cell>
          <cell r="G35">
            <v>21288667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21288667</v>
          </cell>
          <cell r="N35">
            <v>161822635.47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8930778.8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8930778.8</v>
          </cell>
          <cell r="N36">
            <v>160210718.14000002</v>
          </cell>
        </row>
        <row r="37">
          <cell r="B37" t="str">
            <v>SECP</v>
          </cell>
          <cell r="C37" t="str">
            <v>"СИКАП 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13868450.55</v>
          </cell>
          <cell r="H37">
            <v>0</v>
          </cell>
          <cell r="I37">
            <v>0</v>
          </cell>
          <cell r="J37">
            <v>1273962</v>
          </cell>
          <cell r="K37">
            <v>0</v>
          </cell>
          <cell r="L37">
            <v>0</v>
          </cell>
          <cell r="M37">
            <v>15142412.55</v>
          </cell>
          <cell r="N37">
            <v>155309909.47000003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16129649.9</v>
          </cell>
          <cell r="H38">
            <v>0</v>
          </cell>
          <cell r="I38">
            <v>0</v>
          </cell>
          <cell r="J38">
            <v>2729967</v>
          </cell>
          <cell r="K38">
            <v>0</v>
          </cell>
          <cell r="L38">
            <v>0</v>
          </cell>
          <cell r="M38">
            <v>18859616.9</v>
          </cell>
          <cell r="N38">
            <v>134995254.53</v>
          </cell>
        </row>
        <row r="39">
          <cell r="B39" t="str">
            <v>GDSC</v>
          </cell>
          <cell r="C39" t="str">
            <v>"ГҮҮДСЕК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17540022.92</v>
          </cell>
          <cell r="H39">
            <v>0</v>
          </cell>
          <cell r="I39">
            <v>0</v>
          </cell>
          <cell r="J39">
            <v>1339841</v>
          </cell>
          <cell r="K39">
            <v>0</v>
          </cell>
          <cell r="L39">
            <v>0</v>
          </cell>
          <cell r="M39">
            <v>18879863.92</v>
          </cell>
          <cell r="N39">
            <v>132183222.42999999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16933225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16933225</v>
          </cell>
          <cell r="N40">
            <v>114272102.23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G41">
            <v>269100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100000</v>
          </cell>
          <cell r="M41">
            <v>369100</v>
          </cell>
          <cell r="N41">
            <v>111934555.56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662650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662650</v>
          </cell>
          <cell r="N42">
            <v>85403987.6</v>
          </cell>
        </row>
        <row r="43">
          <cell r="B43" t="str">
            <v>TABO</v>
          </cell>
          <cell r="C43" t="str">
            <v>"ТАВАН БОГД ҮЦК" ХХК</v>
          </cell>
          <cell r="D43" t="str">
            <v>●</v>
          </cell>
          <cell r="G43">
            <v>12036058.43</v>
          </cell>
          <cell r="H43">
            <v>0</v>
          </cell>
          <cell r="I43">
            <v>0</v>
          </cell>
          <cell r="J43">
            <v>72998</v>
          </cell>
          <cell r="K43">
            <v>0</v>
          </cell>
          <cell r="L43">
            <v>0</v>
          </cell>
          <cell r="M43">
            <v>12109056.43</v>
          </cell>
          <cell r="N43">
            <v>64799658.32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G44">
            <v>11325700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11325700</v>
          </cell>
          <cell r="N44">
            <v>63799332.480000004</v>
          </cell>
        </row>
        <row r="45">
          <cell r="B45" t="str">
            <v>GATR</v>
          </cell>
          <cell r="C45" t="str">
            <v>"ГАЦУУРТ ТРЕЙД ҮЦК" ХХК</v>
          </cell>
          <cell r="D45" t="str">
            <v>●</v>
          </cell>
          <cell r="G45">
            <v>1235000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1235000</v>
          </cell>
          <cell r="N45">
            <v>59635071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52295725.44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9245035</v>
          </cell>
          <cell r="H47">
            <v>0</v>
          </cell>
          <cell r="I47">
            <v>0</v>
          </cell>
          <cell r="J47">
            <v>109610</v>
          </cell>
          <cell r="K47">
            <v>0</v>
          </cell>
          <cell r="L47">
            <v>0</v>
          </cell>
          <cell r="M47">
            <v>9354645</v>
          </cell>
          <cell r="N47">
            <v>36646677.85</v>
          </cell>
        </row>
        <row r="48">
          <cell r="B48" t="str">
            <v>BATS</v>
          </cell>
          <cell r="C48" t="str">
            <v>"БАТС ҮЦК" ХХК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35887482.3</v>
          </cell>
        </row>
        <row r="49">
          <cell r="B49" t="str">
            <v>DOMI</v>
          </cell>
          <cell r="C49" t="str">
            <v>"ДОМИКС СЕК ҮЦК" ХХК</v>
          </cell>
          <cell r="D49" t="str">
            <v>●</v>
          </cell>
          <cell r="G49">
            <v>4701583.3</v>
          </cell>
          <cell r="H49">
            <v>0</v>
          </cell>
          <cell r="I49">
            <v>0</v>
          </cell>
          <cell r="J49">
            <v>1118813</v>
          </cell>
          <cell r="L49">
            <v>0</v>
          </cell>
          <cell r="M49">
            <v>5820396.3</v>
          </cell>
          <cell r="N49">
            <v>29849665.86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3808526.3</v>
          </cell>
          <cell r="H50">
            <v>0</v>
          </cell>
          <cell r="I50">
            <v>0</v>
          </cell>
          <cell r="J50">
            <v>1130000</v>
          </cell>
          <cell r="K50">
            <v>0</v>
          </cell>
          <cell r="L50">
            <v>0</v>
          </cell>
          <cell r="M50">
            <v>4938526.3</v>
          </cell>
          <cell r="N50">
            <v>26438127.66</v>
          </cell>
        </row>
        <row r="51">
          <cell r="B51" t="str">
            <v>MIBG</v>
          </cell>
          <cell r="C51" t="str">
            <v>"ЭМ АЙ БИ ЖИ ХХК ҮЦК"</v>
          </cell>
          <cell r="D51" t="str">
            <v>●</v>
          </cell>
          <cell r="G51">
            <v>1737790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1737790</v>
          </cell>
          <cell r="N51">
            <v>26042031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G52">
            <v>8529918.4</v>
          </cell>
          <cell r="H52">
            <v>0</v>
          </cell>
          <cell r="I52">
            <v>0</v>
          </cell>
          <cell r="J52">
            <v>122605</v>
          </cell>
          <cell r="K52">
            <v>0</v>
          </cell>
          <cell r="L52">
            <v>2000000</v>
          </cell>
          <cell r="M52">
            <v>10652523.4</v>
          </cell>
          <cell r="N52">
            <v>25575451.299999997</v>
          </cell>
        </row>
        <row r="53">
          <cell r="B53" t="str">
            <v>TNGR</v>
          </cell>
          <cell r="C53" t="str">
            <v>"ТЭНГЭР КАПИТАЛ  ҮЦК" ХХК</v>
          </cell>
          <cell r="D53" t="str">
            <v>●</v>
          </cell>
          <cell r="F53" t="str">
            <v>●</v>
          </cell>
          <cell r="G53">
            <v>1103243.97</v>
          </cell>
          <cell r="H53">
            <v>0</v>
          </cell>
          <cell r="I53">
            <v>0</v>
          </cell>
          <cell r="J53">
            <v>238317</v>
          </cell>
          <cell r="K53">
            <v>0</v>
          </cell>
          <cell r="L53">
            <v>0</v>
          </cell>
          <cell r="M53">
            <v>1341560.97</v>
          </cell>
          <cell r="N53">
            <v>23729191.32</v>
          </cell>
        </row>
        <row r="54">
          <cell r="B54" t="str">
            <v>BULG</v>
          </cell>
          <cell r="C54" t="str">
            <v>"БУЛГАН БРОКЕР ҮЦК" ХХК</v>
          </cell>
          <cell r="D54" t="str">
            <v>●</v>
          </cell>
          <cell r="G54">
            <v>5819265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5819265</v>
          </cell>
          <cell r="N54">
            <v>23137410</v>
          </cell>
        </row>
        <row r="55">
          <cell r="B55" t="str">
            <v>UNDR</v>
          </cell>
          <cell r="C55" t="str">
            <v>"ӨНДӨРХААН ИНВЕСТ ҮЦК" ХХК</v>
          </cell>
          <cell r="D55" t="str">
            <v>●</v>
          </cell>
          <cell r="G55">
            <v>2776865.7</v>
          </cell>
          <cell r="H55">
            <v>0</v>
          </cell>
          <cell r="I55">
            <v>0</v>
          </cell>
          <cell r="J55">
            <v>766592</v>
          </cell>
          <cell r="K55">
            <v>0</v>
          </cell>
          <cell r="L55">
            <v>200000</v>
          </cell>
          <cell r="M55">
            <v>3743457.7</v>
          </cell>
          <cell r="N55">
            <v>19522834.66</v>
          </cell>
        </row>
        <row r="56">
          <cell r="B56" t="str">
            <v>NSEC</v>
          </cell>
          <cell r="C56" t="str">
            <v>"НЭЙШНЛ СЕКЮРИТИС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468084.29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468084.29</v>
          </cell>
          <cell r="N56">
            <v>17473112.08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8912473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5553262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5553262</v>
          </cell>
          <cell r="N58">
            <v>7186696.5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5011965.2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27345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27345</v>
          </cell>
          <cell r="N60">
            <v>4670738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565000</v>
          </cell>
          <cell r="K61">
            <v>0</v>
          </cell>
          <cell r="L61">
            <v>0</v>
          </cell>
          <cell r="M61">
            <v>565000</v>
          </cell>
          <cell r="N61">
            <v>1550279.52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5"/>
  <sheetViews>
    <sheetView tabSelected="1" view="pageBreakPreview" zoomScale="70" zoomScaleSheetLayoutView="70" workbookViewId="0" topLeftCell="A1">
      <pane xSplit="3" ySplit="15" topLeftCell="G16" activePane="bottomRight" state="frozen"/>
      <selection pane="topRight" activeCell="D1" sqref="D1"/>
      <selection pane="bottomLeft" activeCell="A16" sqref="A16"/>
      <selection pane="bottomRight" activeCell="G16" sqref="G1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1" width="22.421875" style="1" bestFit="1" customWidth="1"/>
    <col min="12" max="12" width="22.421875" style="1" customWidth="1"/>
    <col min="13" max="13" width="22.421875" style="1" bestFit="1" customWidth="1"/>
    <col min="14" max="14" width="24.421875" style="1" customWidth="1"/>
    <col min="15" max="15" width="16.71093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2" ht="15.75">
      <c r="I7" s="5"/>
      <c r="J7" s="5"/>
      <c r="K7" s="5"/>
      <c r="L7" s="5"/>
    </row>
    <row r="8" spans="8:13" ht="15.75">
      <c r="H8" s="6"/>
      <c r="I8" s="7"/>
      <c r="J8" s="7"/>
      <c r="K8" s="7"/>
      <c r="L8" s="7"/>
      <c r="M8" s="7"/>
    </row>
    <row r="9" spans="2:15" ht="15" customHeight="1">
      <c r="B9" s="22"/>
      <c r="D9" s="43" t="s">
        <v>58</v>
      </c>
      <c r="E9" s="43"/>
      <c r="F9" s="43"/>
      <c r="G9" s="43"/>
      <c r="H9" s="43"/>
      <c r="I9" s="43"/>
      <c r="J9" s="43"/>
      <c r="K9" s="43"/>
      <c r="L9" s="35"/>
      <c r="M9" s="8"/>
      <c r="N9" s="8"/>
      <c r="O9" s="8"/>
    </row>
    <row r="10" ht="15.75"/>
    <row r="11" spans="13:15" ht="15" customHeight="1" thickBot="1">
      <c r="M11" s="24"/>
      <c r="N11" s="53" t="s">
        <v>123</v>
      </c>
      <c r="O11" s="53"/>
    </row>
    <row r="12" spans="1:15" ht="14.45" customHeight="1">
      <c r="A12" s="44" t="s">
        <v>0</v>
      </c>
      <c r="B12" s="46" t="s">
        <v>50</v>
      </c>
      <c r="C12" s="46" t="s">
        <v>51</v>
      </c>
      <c r="D12" s="46" t="s">
        <v>52</v>
      </c>
      <c r="E12" s="46"/>
      <c r="F12" s="46"/>
      <c r="G12" s="48" t="s">
        <v>122</v>
      </c>
      <c r="H12" s="48"/>
      <c r="I12" s="48"/>
      <c r="J12" s="48"/>
      <c r="K12" s="48"/>
      <c r="L12" s="48"/>
      <c r="M12" s="48"/>
      <c r="N12" s="50" t="s">
        <v>73</v>
      </c>
      <c r="O12" s="51"/>
    </row>
    <row r="13" spans="1:16" s="22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52"/>
      <c r="O13" s="41"/>
      <c r="P13" s="9"/>
    </row>
    <row r="14" spans="1:16" s="22" customFormat="1" ht="42" customHeight="1">
      <c r="A14" s="45"/>
      <c r="B14" s="47"/>
      <c r="C14" s="47"/>
      <c r="D14" s="47"/>
      <c r="E14" s="47"/>
      <c r="F14" s="47"/>
      <c r="G14" s="49" t="s">
        <v>59</v>
      </c>
      <c r="H14" s="49"/>
      <c r="I14" s="49"/>
      <c r="J14" s="49" t="s">
        <v>66</v>
      </c>
      <c r="K14" s="49" t="s">
        <v>65</v>
      </c>
      <c r="L14" s="36" t="s">
        <v>66</v>
      </c>
      <c r="M14" s="49" t="s">
        <v>60</v>
      </c>
      <c r="N14" s="52" t="s">
        <v>61</v>
      </c>
      <c r="O14" s="41" t="s">
        <v>62</v>
      </c>
      <c r="P14" s="9"/>
    </row>
    <row r="15" spans="1:16" s="22" customFormat="1" ht="42" customHeight="1">
      <c r="A15" s="45"/>
      <c r="B15" s="47"/>
      <c r="C15" s="47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9"/>
      <c r="K15" s="49"/>
      <c r="L15" s="36" t="s">
        <v>64</v>
      </c>
      <c r="M15" s="49"/>
      <c r="N15" s="52"/>
      <c r="O15" s="42"/>
      <c r="P15" s="9"/>
    </row>
    <row r="16" spans="1:15" ht="15">
      <c r="A16" s="11">
        <v>1</v>
      </c>
      <c r="B16" s="12" t="s">
        <v>1</v>
      </c>
      <c r="C16" s="31" t="s">
        <v>79</v>
      </c>
      <c r="D16" s="13" t="s">
        <v>2</v>
      </c>
      <c r="E16" s="14" t="s">
        <v>2</v>
      </c>
      <c r="F16" s="14" t="s">
        <v>2</v>
      </c>
      <c r="G16" s="15">
        <f>VLOOKUP(B16,'[1]Brokers'!$B$9:$H$69,7,0)</f>
        <v>2390209042.3900003</v>
      </c>
      <c r="H16" s="15">
        <f>VLOOKUP(B16,'[1]Brokers'!$B$9:$AD$69,29,0)</f>
        <v>0</v>
      </c>
      <c r="I16" s="15">
        <f>VLOOKUP(B16,'[2]Brokers'!$B$9:$W$69,22,0)</f>
        <v>0</v>
      </c>
      <c r="J16" s="15">
        <f>VLOOKUP(B16,'[2]Brokers'!$B$9:$M$69,12,0)</f>
        <v>10227383434</v>
      </c>
      <c r="K16" s="15">
        <v>0</v>
      </c>
      <c r="L16" s="15">
        <f>VLOOKUP(B16,'[2]Brokers'!$B$9:$R$69,17,0)</f>
        <v>171200000</v>
      </c>
      <c r="M16" s="15">
        <f aca="true" t="shared" si="0" ref="M16:M47">K16+J16+I16+H16+G16+L16</f>
        <v>12788792476.39</v>
      </c>
      <c r="N16" s="30">
        <f>VLOOKUP(B16,'[3]Sheet1'!$B$16:$N$69,13,0)</f>
        <v>15772114000.869999</v>
      </c>
      <c r="O16" s="32">
        <f aca="true" t="shared" si="1" ref="O16:O47">N16/$N$70</f>
        <v>0.270886702725953</v>
      </c>
    </row>
    <row r="17" spans="1:15" ht="15">
      <c r="A17" s="11">
        <f aca="true" t="shared" si="2" ref="A17:A48">+A16+1</f>
        <v>2</v>
      </c>
      <c r="B17" s="12" t="s">
        <v>10</v>
      </c>
      <c r="C17" s="31" t="s">
        <v>77</v>
      </c>
      <c r="D17" s="13" t="s">
        <v>2</v>
      </c>
      <c r="E17" s="14" t="s">
        <v>2</v>
      </c>
      <c r="F17" s="14" t="s">
        <v>2</v>
      </c>
      <c r="G17" s="15">
        <f>VLOOKUP(B17,'[1]Brokers'!$B$9:$H$69,7,0)</f>
        <v>172997141.59</v>
      </c>
      <c r="H17" s="15">
        <f>VLOOKUP(B17,'[1]Brokers'!$B$9:$AD$69,29,0)</f>
        <v>0</v>
      </c>
      <c r="I17" s="15">
        <f>VLOOKUP(B17,'[2]Brokers'!$B$9:$W$69,22,0)</f>
        <v>0</v>
      </c>
      <c r="J17" s="15">
        <f>VLOOKUP(B17,'[2]Brokers'!$B$9:$M$69,12,0)</f>
        <v>66076072</v>
      </c>
      <c r="K17" s="15">
        <v>0</v>
      </c>
      <c r="L17" s="15">
        <f>VLOOKUP(B17,'[2]Brokers'!$B$9:$R$69,17,0)</f>
        <v>32000000</v>
      </c>
      <c r="M17" s="15">
        <f t="shared" si="0"/>
        <v>271073213.59000003</v>
      </c>
      <c r="N17" s="30">
        <f>VLOOKUP(B17,'[3]Sheet1'!$B$16:$N$69,13,0)</f>
        <v>12615002107.59</v>
      </c>
      <c r="O17" s="32">
        <f t="shared" si="1"/>
        <v>0.21666317689673728</v>
      </c>
    </row>
    <row r="18" spans="1:15" ht="15">
      <c r="A18" s="11">
        <f t="shared" si="2"/>
        <v>3</v>
      </c>
      <c r="B18" s="12" t="s">
        <v>7</v>
      </c>
      <c r="C18" s="31" t="s">
        <v>78</v>
      </c>
      <c r="D18" s="13" t="s">
        <v>2</v>
      </c>
      <c r="E18" s="14" t="s">
        <v>2</v>
      </c>
      <c r="F18" s="14"/>
      <c r="G18" s="15">
        <f>VLOOKUP(B18,'[1]Brokers'!$B$9:$H$69,7,0)</f>
        <v>19513038.09</v>
      </c>
      <c r="H18" s="15">
        <f>VLOOKUP(B18,'[1]Brokers'!$B$9:$AD$69,29,0)</f>
        <v>0</v>
      </c>
      <c r="I18" s="15">
        <f>VLOOKUP(B18,'[2]Brokers'!$B$9:$W$69,22,0)</f>
        <v>0</v>
      </c>
      <c r="J18" s="15">
        <f>VLOOKUP(B18,'[2]Brokers'!$B$9:$M$69,12,0)</f>
        <v>2358875</v>
      </c>
      <c r="K18" s="15">
        <v>0</v>
      </c>
      <c r="L18" s="15">
        <f>VLOOKUP(B18,'[2]Brokers'!$B$9:$R$69,17,0)</f>
        <v>6591300000</v>
      </c>
      <c r="M18" s="15">
        <f t="shared" si="0"/>
        <v>6613171913.09</v>
      </c>
      <c r="N18" s="30">
        <f>VLOOKUP(B18,'[3]Sheet1'!$B$16:$N$69,13,0)</f>
        <v>8363512131.54</v>
      </c>
      <c r="O18" s="32">
        <f t="shared" si="1"/>
        <v>0.14364366275797955</v>
      </c>
    </row>
    <row r="19" spans="1:16" s="23" customFormat="1" ht="15">
      <c r="A19" s="11">
        <f t="shared" si="2"/>
        <v>4</v>
      </c>
      <c r="B19" s="12" t="s">
        <v>6</v>
      </c>
      <c r="C19" s="31" t="s">
        <v>81</v>
      </c>
      <c r="D19" s="13" t="s">
        <v>2</v>
      </c>
      <c r="E19" s="14" t="s">
        <v>2</v>
      </c>
      <c r="F19" s="14" t="s">
        <v>2</v>
      </c>
      <c r="G19" s="15">
        <f>VLOOKUP(B19,'[1]Brokers'!$B$9:$H$69,7,0)</f>
        <v>162461855.06</v>
      </c>
      <c r="H19" s="15">
        <f>VLOOKUP(B19,'[1]Brokers'!$B$9:$AD$69,29,0)</f>
        <v>1173725220</v>
      </c>
      <c r="I19" s="15">
        <f>VLOOKUP(B19,'[2]Brokers'!$B$9:$W$69,22,0)</f>
        <v>396980</v>
      </c>
      <c r="J19" s="15">
        <f>VLOOKUP(B19,'[2]Brokers'!$B$9:$M$69,12,0)</f>
        <v>1205371</v>
      </c>
      <c r="K19" s="15">
        <v>0</v>
      </c>
      <c r="L19" s="15">
        <f>VLOOKUP(B19,'[2]Brokers'!$B$9:$R$69,17,0)</f>
        <v>2482100000</v>
      </c>
      <c r="M19" s="15">
        <f t="shared" si="0"/>
        <v>3819889426.06</v>
      </c>
      <c r="N19" s="30">
        <f>VLOOKUP(B19,'[3]Sheet1'!$B$16:$N$69,13,0)</f>
        <v>4807733945.62</v>
      </c>
      <c r="O19" s="32">
        <f t="shared" si="1"/>
        <v>0.08257302705526981</v>
      </c>
      <c r="P19" s="9"/>
    </row>
    <row r="20" spans="1:15" ht="15">
      <c r="A20" s="11">
        <f t="shared" si="2"/>
        <v>5</v>
      </c>
      <c r="B20" s="12" t="s">
        <v>26</v>
      </c>
      <c r="C20" s="31" t="s">
        <v>113</v>
      </c>
      <c r="D20" s="13" t="s">
        <v>2</v>
      </c>
      <c r="E20" s="14" t="s">
        <v>2</v>
      </c>
      <c r="F20" s="14" t="s">
        <v>2</v>
      </c>
      <c r="G20" s="15">
        <f>VLOOKUP(B20,'[1]Brokers'!$B$9:$H$69,7,0)</f>
        <v>94000</v>
      </c>
      <c r="H20" s="15">
        <f>VLOOKUP(B20,'[1]Brokers'!$B$9:$AD$69,29,0)</f>
        <v>0</v>
      </c>
      <c r="I20" s="15">
        <f>VLOOKUP(B20,'[2]Brokers'!$B$9:$W$69,22,0)</f>
        <v>0</v>
      </c>
      <c r="J20" s="15">
        <f>VLOOKUP(B20,'[2]Brokers'!$B$9:$M$69,12,0)</f>
        <v>0</v>
      </c>
      <c r="K20" s="15">
        <v>0</v>
      </c>
      <c r="L20" s="15">
        <f>VLOOKUP(B20,'[2]Brokers'!$B$9:$R$69,17,0)</f>
        <v>0</v>
      </c>
      <c r="M20" s="15">
        <f t="shared" si="0"/>
        <v>94000</v>
      </c>
      <c r="N20" s="30">
        <f>VLOOKUP(B20,'[3]Sheet1'!$B$16:$N$69,13,0)</f>
        <v>2221600265</v>
      </c>
      <c r="O20" s="32">
        <f t="shared" si="1"/>
        <v>0.03815607536996992</v>
      </c>
    </row>
    <row r="21" spans="1:15" ht="15">
      <c r="A21" s="11">
        <f t="shared" si="2"/>
        <v>6</v>
      </c>
      <c r="B21" s="12" t="s">
        <v>9</v>
      </c>
      <c r="C21" s="31" t="s">
        <v>82</v>
      </c>
      <c r="D21" s="13" t="s">
        <v>2</v>
      </c>
      <c r="E21" s="14" t="s">
        <v>2</v>
      </c>
      <c r="F21" s="14" t="s">
        <v>2</v>
      </c>
      <c r="G21" s="15">
        <f>VLOOKUP(B21,'[1]Brokers'!$B$9:$H$69,7,0)</f>
        <v>74930875.18</v>
      </c>
      <c r="H21" s="15">
        <f>VLOOKUP(B21,'[1]Brokers'!$B$9:$AD$69,29,0)</f>
        <v>0</v>
      </c>
      <c r="I21" s="15">
        <f>VLOOKUP(B21,'[2]Brokers'!$B$9:$W$69,22,0)</f>
        <v>0</v>
      </c>
      <c r="J21" s="15">
        <f>VLOOKUP(B21,'[2]Brokers'!$B$9:$M$69,12,0)</f>
        <v>3453167</v>
      </c>
      <c r="K21" s="15">
        <v>0</v>
      </c>
      <c r="L21" s="15">
        <f>VLOOKUP(B21,'[2]Brokers'!$B$9:$R$69,17,0)</f>
        <v>67000000</v>
      </c>
      <c r="M21" s="15">
        <f t="shared" si="0"/>
        <v>145384042.18</v>
      </c>
      <c r="N21" s="30">
        <f>VLOOKUP(B21,'[3]Sheet1'!$B$16:$N$69,13,0)</f>
        <v>2411473732.1</v>
      </c>
      <c r="O21" s="32">
        <f t="shared" si="1"/>
        <v>0.04141715992940352</v>
      </c>
    </row>
    <row r="22" spans="1:15" ht="15">
      <c r="A22" s="11">
        <f t="shared" si="2"/>
        <v>7</v>
      </c>
      <c r="B22" s="12" t="s">
        <v>5</v>
      </c>
      <c r="C22" s="31" t="s">
        <v>80</v>
      </c>
      <c r="D22" s="13" t="s">
        <v>2</v>
      </c>
      <c r="E22" s="14" t="s">
        <v>2</v>
      </c>
      <c r="F22" s="14" t="s">
        <v>2</v>
      </c>
      <c r="G22" s="15">
        <f>VLOOKUP(B22,'[1]Brokers'!$B$9:$H$69,7,0)</f>
        <v>57285800.69</v>
      </c>
      <c r="H22" s="15">
        <f>VLOOKUP(B22,'[1]Brokers'!$B$9:$AD$69,29,0)</f>
        <v>0</v>
      </c>
      <c r="I22" s="15">
        <f>VLOOKUP(B22,'[2]Brokers'!$B$9:$W$69,22,0)</f>
        <v>0</v>
      </c>
      <c r="J22" s="15">
        <f>VLOOKUP(B22,'[2]Brokers'!$B$9:$M$69,12,0)</f>
        <v>27930775</v>
      </c>
      <c r="K22" s="15">
        <v>0</v>
      </c>
      <c r="L22" s="15">
        <f>VLOOKUP(B22,'[2]Brokers'!$B$9:$R$69,17,0)</f>
        <v>15700000</v>
      </c>
      <c r="M22" s="15">
        <f t="shared" si="0"/>
        <v>100916575.69</v>
      </c>
      <c r="N22" s="30">
        <f>VLOOKUP(B22,'[3]Sheet1'!$B$16:$N$69,13,0)</f>
        <v>3497765808.22</v>
      </c>
      <c r="O22" s="32">
        <f t="shared" si="1"/>
        <v>0.06007427074417731</v>
      </c>
    </row>
    <row r="23" spans="1:15" ht="15">
      <c r="A23" s="11">
        <f t="shared" si="2"/>
        <v>8</v>
      </c>
      <c r="B23" s="12" t="s">
        <v>68</v>
      </c>
      <c r="C23" s="31" t="s">
        <v>87</v>
      </c>
      <c r="D23" s="13" t="s">
        <v>2</v>
      </c>
      <c r="E23" s="14" t="s">
        <v>2</v>
      </c>
      <c r="F23" s="14"/>
      <c r="G23" s="15">
        <f>VLOOKUP(B23,'[1]Brokers'!$B$9:$H$69,7,0)</f>
        <v>30568367</v>
      </c>
      <c r="H23" s="15">
        <f>VLOOKUP(B23,'[1]Brokers'!$B$9:$AD$69,29,0)</f>
        <v>0</v>
      </c>
      <c r="I23" s="15">
        <f>VLOOKUP(B23,'[2]Brokers'!$B$9:$W$69,22,0)</f>
        <v>0</v>
      </c>
      <c r="J23" s="15">
        <f>VLOOKUP(B23,'[2]Brokers'!$B$9:$M$69,12,0)</f>
        <v>4972</v>
      </c>
      <c r="K23" s="15">
        <v>0</v>
      </c>
      <c r="L23" s="15">
        <f>VLOOKUP(B23,'[2]Brokers'!$B$9:$R$69,17,0)</f>
        <v>0</v>
      </c>
      <c r="M23" s="15">
        <f t="shared" si="0"/>
        <v>30573339</v>
      </c>
      <c r="N23" s="30">
        <f>VLOOKUP(B23,'[3]Sheet1'!$B$16:$N$69,13,0)</f>
        <v>955934010</v>
      </c>
      <c r="O23" s="32">
        <f t="shared" si="1"/>
        <v>0.016418205700149922</v>
      </c>
    </row>
    <row r="24" spans="1:16" ht="15">
      <c r="A24" s="11">
        <f t="shared" si="2"/>
        <v>9</v>
      </c>
      <c r="B24" s="12" t="s">
        <v>8</v>
      </c>
      <c r="C24" s="31" t="s">
        <v>83</v>
      </c>
      <c r="D24" s="13" t="s">
        <v>2</v>
      </c>
      <c r="E24" s="14" t="s">
        <v>2</v>
      </c>
      <c r="F24" s="14"/>
      <c r="G24" s="15">
        <f>VLOOKUP(B24,'[1]Brokers'!$B$9:$H$69,7,0)</f>
        <v>120745063.09</v>
      </c>
      <c r="H24" s="15">
        <f>VLOOKUP(B24,'[1]Brokers'!$B$9:$AD$69,29,0)</f>
        <v>0</v>
      </c>
      <c r="I24" s="15">
        <f>VLOOKUP(B24,'[2]Brokers'!$B$9:$W$69,22,0)</f>
        <v>0</v>
      </c>
      <c r="J24" s="15">
        <f>VLOOKUP(B24,'[2]Brokers'!$B$9:$M$69,12,0)</f>
        <v>95131875</v>
      </c>
      <c r="K24" s="15">
        <v>0</v>
      </c>
      <c r="L24" s="15">
        <f>VLOOKUP(B24,'[2]Brokers'!$B$9:$R$69,17,0)</f>
        <v>20500000</v>
      </c>
      <c r="M24" s="15">
        <f t="shared" si="0"/>
        <v>236376938.09</v>
      </c>
      <c r="N24" s="30">
        <f>VLOOKUP(B24,'[3]Sheet1'!$B$16:$N$69,13,0)</f>
        <v>1001197658.76</v>
      </c>
      <c r="O24" s="32">
        <f t="shared" si="1"/>
        <v>0.017195610717972248</v>
      </c>
      <c r="P24" s="1"/>
    </row>
    <row r="25" spans="1:15" ht="15">
      <c r="A25" s="11">
        <f t="shared" si="2"/>
        <v>10</v>
      </c>
      <c r="B25" s="12" t="s">
        <v>74</v>
      </c>
      <c r="C25" s="31" t="s">
        <v>75</v>
      </c>
      <c r="D25" s="13" t="s">
        <v>2</v>
      </c>
      <c r="E25" s="14"/>
      <c r="F25" s="14" t="s">
        <v>2</v>
      </c>
      <c r="G25" s="15">
        <f>VLOOKUP(B25,'[1]Brokers'!$B$9:$H$69,7,0)</f>
        <v>119686212.14</v>
      </c>
      <c r="H25" s="15">
        <f>VLOOKUP(B25,'[1]Brokers'!$B$9:$AD$69,29,0)</f>
        <v>0</v>
      </c>
      <c r="I25" s="15">
        <f>VLOOKUP(B25,'[2]Brokers'!$B$9:$W$69,22,0)</f>
        <v>1778780</v>
      </c>
      <c r="J25" s="15">
        <f>VLOOKUP(B25,'[2]Brokers'!$B$9:$M$69,12,0)</f>
        <v>0</v>
      </c>
      <c r="K25" s="15"/>
      <c r="L25" s="15">
        <f>VLOOKUP(B25,'[2]Brokers'!$B$9:$R$69,17,0)</f>
        <v>536200000</v>
      </c>
      <c r="M25" s="15">
        <f t="shared" si="0"/>
        <v>657664992.14</v>
      </c>
      <c r="N25" s="30">
        <f>VLOOKUP(B25,'[3]Sheet1'!$B$16:$N$69,13,0)</f>
        <v>715006277.34</v>
      </c>
      <c r="O25" s="32">
        <f t="shared" si="1"/>
        <v>0.012280262042634684</v>
      </c>
    </row>
    <row r="26" spans="1:15" ht="15">
      <c r="A26" s="11">
        <f t="shared" si="2"/>
        <v>11</v>
      </c>
      <c r="B26" s="12" t="s">
        <v>16</v>
      </c>
      <c r="C26" s="31" t="s">
        <v>84</v>
      </c>
      <c r="D26" s="13" t="s">
        <v>2</v>
      </c>
      <c r="E26" s="14"/>
      <c r="F26" s="14"/>
      <c r="G26" s="15">
        <f>VLOOKUP(B26,'[1]Brokers'!$B$9:$H$69,7,0)</f>
        <v>221436843.14</v>
      </c>
      <c r="H26" s="15">
        <f>VLOOKUP(B26,'[1]Brokers'!$B$9:$AD$69,29,0)</f>
        <v>0</v>
      </c>
      <c r="I26" s="15">
        <f>VLOOKUP(B26,'[2]Brokers'!$B$9:$W$69,22,0)</f>
        <v>0</v>
      </c>
      <c r="J26" s="15">
        <f>VLOOKUP(B26,'[2]Brokers'!$B$9:$M$69,12,0)</f>
        <v>2467920</v>
      </c>
      <c r="K26" s="15">
        <v>0</v>
      </c>
      <c r="L26" s="15">
        <f>VLOOKUP(B26,'[2]Brokers'!$B$9:$R$69,17,0)</f>
        <v>6400000</v>
      </c>
      <c r="M26" s="15">
        <f t="shared" si="0"/>
        <v>230304763.14</v>
      </c>
      <c r="N26" s="30">
        <f>VLOOKUP(B26,'[3]Sheet1'!$B$16:$N$69,13,0)</f>
        <v>630850939.74</v>
      </c>
      <c r="O26" s="32">
        <f t="shared" si="1"/>
        <v>0.010834890679100541</v>
      </c>
    </row>
    <row r="27" spans="1:15" ht="15">
      <c r="A27" s="11">
        <f t="shared" si="2"/>
        <v>12</v>
      </c>
      <c r="B27" s="12" t="s">
        <v>39</v>
      </c>
      <c r="C27" s="31" t="s">
        <v>116</v>
      </c>
      <c r="D27" s="13" t="s">
        <v>2</v>
      </c>
      <c r="E27" s="14"/>
      <c r="F27" s="14"/>
      <c r="G27" s="15">
        <f>VLOOKUP(B27,'[1]Brokers'!$B$9:$H$69,7,0)</f>
        <v>0</v>
      </c>
      <c r="H27" s="15">
        <f>VLOOKUP(B27,'[1]Brokers'!$B$9:$AD$69,29,0)</f>
        <v>0</v>
      </c>
      <c r="I27" s="15">
        <f>VLOOKUP(B27,'[2]Brokers'!$B$9:$W$69,22,0)</f>
        <v>0</v>
      </c>
      <c r="J27" s="15">
        <f>VLOOKUP(B27,'[2]Brokers'!$B$9:$M$69,12,0)</f>
        <v>0</v>
      </c>
      <c r="K27" s="15">
        <v>0</v>
      </c>
      <c r="L27" s="15">
        <f>VLOOKUP(B27,'[2]Brokers'!$B$9:$R$69,17,0)</f>
        <v>0</v>
      </c>
      <c r="M27" s="15">
        <f t="shared" si="0"/>
        <v>0</v>
      </c>
      <c r="N27" s="30">
        <f>VLOOKUP(B27,'[3]Sheet1'!$B$16:$N$69,13,0)</f>
        <v>499312375</v>
      </c>
      <c r="O27" s="32">
        <f t="shared" si="1"/>
        <v>0.008575710452419614</v>
      </c>
    </row>
    <row r="28" spans="1:15" ht="15">
      <c r="A28" s="11">
        <f t="shared" si="2"/>
        <v>13</v>
      </c>
      <c r="B28" s="12" t="s">
        <v>11</v>
      </c>
      <c r="C28" s="31" t="s">
        <v>89</v>
      </c>
      <c r="D28" s="13" t="s">
        <v>2</v>
      </c>
      <c r="E28" s="14" t="s">
        <v>2</v>
      </c>
      <c r="F28" s="14"/>
      <c r="G28" s="15">
        <f>VLOOKUP(B28,'[1]Brokers'!$B$9:$H$69,7,0)</f>
        <v>76788139.06</v>
      </c>
      <c r="H28" s="15">
        <f>VLOOKUP(B28,'[1]Brokers'!$B$9:$AD$69,29,0)</f>
        <v>0</v>
      </c>
      <c r="I28" s="15">
        <f>VLOOKUP(B28,'[2]Brokers'!$B$9:$W$69,22,0)</f>
        <v>0</v>
      </c>
      <c r="J28" s="15">
        <f>VLOOKUP(B28,'[2]Brokers'!$B$9:$M$69,12,0)</f>
        <v>195057210</v>
      </c>
      <c r="K28" s="15">
        <v>0</v>
      </c>
      <c r="L28" s="15">
        <f>VLOOKUP(B28,'[2]Brokers'!$B$9:$R$69,17,0)</f>
        <v>36400000</v>
      </c>
      <c r="M28" s="15">
        <f t="shared" si="0"/>
        <v>308245349.06</v>
      </c>
      <c r="N28" s="30">
        <f>VLOOKUP(B28,'[3]Sheet1'!$B$16:$N$69,13,0)</f>
        <v>559799219.06</v>
      </c>
      <c r="O28" s="32">
        <f t="shared" si="1"/>
        <v>0.009614574471840756</v>
      </c>
    </row>
    <row r="29" spans="1:15" ht="15">
      <c r="A29" s="11">
        <f t="shared" si="2"/>
        <v>14</v>
      </c>
      <c r="B29" s="12" t="s">
        <v>35</v>
      </c>
      <c r="C29" s="31" t="s">
        <v>88</v>
      </c>
      <c r="D29" s="13" t="s">
        <v>2</v>
      </c>
      <c r="E29" s="14"/>
      <c r="F29" s="14" t="s">
        <v>2</v>
      </c>
      <c r="G29" s="15">
        <f>VLOOKUP(B29,'[1]Brokers'!$B$9:$H$69,7,0)</f>
        <v>24294280.740000002</v>
      </c>
      <c r="H29" s="15">
        <f>VLOOKUP(B29,'[1]Brokers'!$B$9:$AD$69,29,0)</f>
        <v>0</v>
      </c>
      <c r="I29" s="15">
        <f>VLOOKUP(B29,'[2]Brokers'!$B$9:$W$69,22,0)</f>
        <v>0</v>
      </c>
      <c r="J29" s="15">
        <f>VLOOKUP(B29,'[2]Brokers'!$B$9:$M$69,12,0)</f>
        <v>83055</v>
      </c>
      <c r="K29" s="15">
        <v>0</v>
      </c>
      <c r="L29" s="15">
        <f>VLOOKUP(B29,'[2]Brokers'!$B$9:$R$69,17,0)</f>
        <v>12300000</v>
      </c>
      <c r="M29" s="15">
        <f t="shared" si="0"/>
        <v>36677335.74</v>
      </c>
      <c r="N29" s="30">
        <f>VLOOKUP(B29,'[3]Sheet1'!$B$16:$N$69,13,0)</f>
        <v>336842214.11</v>
      </c>
      <c r="O29" s="32">
        <f t="shared" si="1"/>
        <v>0.005785278797384688</v>
      </c>
    </row>
    <row r="30" spans="1:15" ht="15">
      <c r="A30" s="11">
        <f t="shared" si="2"/>
        <v>15</v>
      </c>
      <c r="B30" s="12" t="s">
        <v>3</v>
      </c>
      <c r="C30" s="31" t="s">
        <v>85</v>
      </c>
      <c r="D30" s="13" t="s">
        <v>2</v>
      </c>
      <c r="E30" s="14"/>
      <c r="F30" s="14" t="s">
        <v>2</v>
      </c>
      <c r="G30" s="15">
        <f>VLOOKUP(B30,'[1]Brokers'!$B$9:$H$69,7,0)</f>
        <v>22747617.34</v>
      </c>
      <c r="H30" s="15">
        <f>VLOOKUP(B30,'[1]Brokers'!$B$9:$AD$69,29,0)</f>
        <v>0</v>
      </c>
      <c r="I30" s="15">
        <f>VLOOKUP(B30,'[2]Brokers'!$B$9:$W$69,22,0)</f>
        <v>0</v>
      </c>
      <c r="J30" s="15">
        <f>VLOOKUP(B30,'[2]Brokers'!$B$9:$M$69,12,0)</f>
        <v>98536</v>
      </c>
      <c r="K30" s="15">
        <v>0</v>
      </c>
      <c r="L30" s="15">
        <f>VLOOKUP(B30,'[2]Brokers'!$B$9:$R$69,17,0)</f>
        <v>500000</v>
      </c>
      <c r="M30" s="15">
        <f t="shared" si="0"/>
        <v>23346153.34</v>
      </c>
      <c r="N30" s="30">
        <f>VLOOKUP(B30,'[3]Sheet1'!$B$16:$N$69,13,0)</f>
        <v>313551509.17999995</v>
      </c>
      <c r="O30" s="32">
        <f t="shared" si="1"/>
        <v>0.005385259988092364</v>
      </c>
    </row>
    <row r="31" spans="1:15" ht="15">
      <c r="A31" s="11">
        <f t="shared" si="2"/>
        <v>16</v>
      </c>
      <c r="B31" s="12" t="s">
        <v>45</v>
      </c>
      <c r="C31" s="31" t="s">
        <v>119</v>
      </c>
      <c r="D31" s="13" t="s">
        <v>2</v>
      </c>
      <c r="E31" s="14" t="s">
        <v>2</v>
      </c>
      <c r="F31" s="14" t="s">
        <v>2</v>
      </c>
      <c r="G31" s="15">
        <f>VLOOKUP(B31,'[1]Brokers'!$B$9:$H$69,7,0)</f>
        <v>802410.02</v>
      </c>
      <c r="H31" s="15">
        <f>VLOOKUP(B31,'[1]Brokers'!$B$9:$AD$69,29,0)</f>
        <v>0</v>
      </c>
      <c r="I31" s="15">
        <f>VLOOKUP(B31,'[2]Brokers'!$B$9:$W$69,22,0)</f>
        <v>0</v>
      </c>
      <c r="J31" s="15">
        <f>VLOOKUP(B31,'[2]Brokers'!$B$9:$M$69,12,0)</f>
        <v>0</v>
      </c>
      <c r="K31" s="15">
        <v>0</v>
      </c>
      <c r="L31" s="15">
        <f>VLOOKUP(B31,'[2]Brokers'!$B$9:$R$69,17,0)</f>
        <v>0</v>
      </c>
      <c r="M31" s="15">
        <f t="shared" si="0"/>
        <v>802410.02</v>
      </c>
      <c r="N31" s="30">
        <f>VLOOKUP(B31,'[3]Sheet1'!$B$16:$N$69,13,0)</f>
        <v>179505968.44000003</v>
      </c>
      <c r="O31" s="32">
        <f t="shared" si="1"/>
        <v>0.003083022346126738</v>
      </c>
    </row>
    <row r="32" spans="1:16" ht="15">
      <c r="A32" s="11">
        <f t="shared" si="2"/>
        <v>17</v>
      </c>
      <c r="B32" s="12" t="s">
        <v>25</v>
      </c>
      <c r="C32" s="31" t="s">
        <v>90</v>
      </c>
      <c r="D32" s="13" t="s">
        <v>2</v>
      </c>
      <c r="E32" s="14"/>
      <c r="F32" s="14"/>
      <c r="G32" s="15">
        <f>VLOOKUP(B32,'[1]Brokers'!$B$9:$H$69,7,0)</f>
        <v>46222110</v>
      </c>
      <c r="H32" s="15">
        <f>VLOOKUP(B32,'[1]Brokers'!$B$9:$AD$69,29,0)</f>
        <v>0</v>
      </c>
      <c r="I32" s="15">
        <f>VLOOKUP(B32,'[2]Brokers'!$B$9:$W$69,22,0)</f>
        <v>0</v>
      </c>
      <c r="J32" s="15">
        <f>VLOOKUP(B32,'[2]Brokers'!$B$9:$M$69,12,0)</f>
        <v>21470</v>
      </c>
      <c r="K32" s="15">
        <v>0</v>
      </c>
      <c r="L32" s="15">
        <f>VLOOKUP(B32,'[2]Brokers'!$B$9:$R$69,17,0)</f>
        <v>0</v>
      </c>
      <c r="M32" s="15">
        <f t="shared" si="0"/>
        <v>46243580</v>
      </c>
      <c r="N32" s="30">
        <f>VLOOKUP(B32,'[3]Sheet1'!$B$16:$N$69,13,0)</f>
        <v>186179556.8</v>
      </c>
      <c r="O32" s="32">
        <f t="shared" si="1"/>
        <v>0.003197641499024756</v>
      </c>
      <c r="P32" s="1"/>
    </row>
    <row r="33" spans="1:16" ht="15">
      <c r="A33" s="11">
        <f t="shared" si="2"/>
        <v>18</v>
      </c>
      <c r="B33" s="12" t="s">
        <v>19</v>
      </c>
      <c r="C33" s="31" t="s">
        <v>91</v>
      </c>
      <c r="D33" s="13" t="s">
        <v>2</v>
      </c>
      <c r="E33" s="14"/>
      <c r="F33" s="14"/>
      <c r="G33" s="15">
        <f>VLOOKUP(B33,'[1]Brokers'!$B$9:$H$69,7,0)</f>
        <v>27618201.4</v>
      </c>
      <c r="H33" s="15">
        <f>VLOOKUP(B33,'[1]Brokers'!$B$9:$AD$69,29,0)</f>
        <v>0</v>
      </c>
      <c r="I33" s="15">
        <f>VLOOKUP(B33,'[2]Brokers'!$B$9:$W$69,22,0)</f>
        <v>0</v>
      </c>
      <c r="J33" s="15">
        <f>VLOOKUP(B33,'[2]Brokers'!$B$9:$M$69,12,0)</f>
        <v>880722</v>
      </c>
      <c r="K33" s="15">
        <v>0</v>
      </c>
      <c r="L33" s="15">
        <f>VLOOKUP(B33,'[2]Brokers'!$B$9:$R$69,17,0)</f>
        <v>26100000</v>
      </c>
      <c r="M33" s="15">
        <f t="shared" si="0"/>
        <v>54598923.4</v>
      </c>
      <c r="N33" s="30">
        <f>VLOOKUP(B33,'[3]Sheet1'!$B$16:$N$69,13,0)</f>
        <v>183226791.7</v>
      </c>
      <c r="O33" s="32">
        <f t="shared" si="1"/>
        <v>0.003146927637723782</v>
      </c>
      <c r="P33" s="1"/>
    </row>
    <row r="34" spans="1:16" ht="15">
      <c r="A34" s="11">
        <f t="shared" si="2"/>
        <v>19</v>
      </c>
      <c r="B34" s="12" t="s">
        <v>21</v>
      </c>
      <c r="C34" s="31" t="s">
        <v>86</v>
      </c>
      <c r="D34" s="13" t="s">
        <v>2</v>
      </c>
      <c r="E34" s="14"/>
      <c r="F34" s="14"/>
      <c r="G34" s="15">
        <f>VLOOKUP(B34,'[1]Brokers'!$B$9:$H$69,7,0)</f>
        <v>21288667</v>
      </c>
      <c r="H34" s="15">
        <f>VLOOKUP(B34,'[1]Brokers'!$B$9:$AD$69,29,0)</f>
        <v>0</v>
      </c>
      <c r="I34" s="15">
        <f>VLOOKUP(B34,'[2]Brokers'!$B$9:$W$69,22,0)</f>
        <v>0</v>
      </c>
      <c r="J34" s="15">
        <f>VLOOKUP(B34,'[2]Brokers'!$B$9:$M$69,12,0)</f>
        <v>0</v>
      </c>
      <c r="K34" s="15">
        <v>0</v>
      </c>
      <c r="L34" s="15">
        <f>VLOOKUP(B34,'[2]Brokers'!$B$9:$R$69,17,0)</f>
        <v>0</v>
      </c>
      <c r="M34" s="15">
        <f t="shared" si="0"/>
        <v>21288667</v>
      </c>
      <c r="N34" s="30">
        <f>VLOOKUP(B34,'[3]Sheet1'!$B$16:$N$69,13,0)</f>
        <v>161822635.47</v>
      </c>
      <c r="O34" s="32">
        <f t="shared" si="1"/>
        <v>0.0027793103794757096</v>
      </c>
      <c r="P34" s="1"/>
    </row>
    <row r="35" spans="1:16" ht="15">
      <c r="A35" s="11">
        <f t="shared" si="2"/>
        <v>20</v>
      </c>
      <c r="B35" s="12" t="s">
        <v>13</v>
      </c>
      <c r="C35" s="31" t="s">
        <v>98</v>
      </c>
      <c r="D35" s="13" t="s">
        <v>2</v>
      </c>
      <c r="E35" s="14"/>
      <c r="F35" s="14"/>
      <c r="G35" s="15">
        <f>VLOOKUP(B35,'[1]Brokers'!$B$9:$H$69,7,0)</f>
        <v>28771030.049999997</v>
      </c>
      <c r="H35" s="15">
        <f>VLOOKUP(B35,'[1]Brokers'!$B$9:$AD$69,29,0)</f>
        <v>0</v>
      </c>
      <c r="I35" s="15">
        <f>VLOOKUP(B35,'[2]Brokers'!$B$9:$W$69,22,0)</f>
        <v>0</v>
      </c>
      <c r="J35" s="15">
        <f>VLOOKUP(B35,'[2]Brokers'!$B$9:$M$69,12,0)</f>
        <v>4830185</v>
      </c>
      <c r="K35" s="15">
        <v>0</v>
      </c>
      <c r="L35" s="15">
        <f>VLOOKUP(B35,'[2]Brokers'!$B$9:$R$69,17,0)</f>
        <v>0</v>
      </c>
      <c r="M35" s="15">
        <f t="shared" si="0"/>
        <v>33601215.05</v>
      </c>
      <c r="N35" s="30">
        <f>VLOOKUP(B35,'[3]Sheet1'!$B$16:$N$69,13,0)</f>
        <v>1384855405.37</v>
      </c>
      <c r="O35" s="32">
        <f t="shared" si="1"/>
        <v>0.023784948199854467</v>
      </c>
      <c r="P35" s="1"/>
    </row>
    <row r="36" spans="1:16" ht="15">
      <c r="A36" s="11">
        <f t="shared" si="2"/>
        <v>21</v>
      </c>
      <c r="B36" s="12" t="s">
        <v>30</v>
      </c>
      <c r="C36" s="31" t="s">
        <v>104</v>
      </c>
      <c r="D36" s="13" t="s">
        <v>2</v>
      </c>
      <c r="E36" s="14"/>
      <c r="F36" s="14"/>
      <c r="G36" s="15">
        <f>VLOOKUP(B36,'[1]Brokers'!$B$9:$H$69,7,0)</f>
        <v>16129649.9</v>
      </c>
      <c r="H36" s="15">
        <f>VLOOKUP(B36,'[1]Brokers'!$B$9:$AD$69,29,0)</f>
        <v>0</v>
      </c>
      <c r="I36" s="15">
        <f>VLOOKUP(B36,'[2]Brokers'!$B$9:$W$69,22,0)</f>
        <v>0</v>
      </c>
      <c r="J36" s="15">
        <f>VLOOKUP(B36,'[2]Brokers'!$B$9:$M$69,12,0)</f>
        <v>2729967</v>
      </c>
      <c r="K36" s="15">
        <v>0</v>
      </c>
      <c r="L36" s="15">
        <f>VLOOKUP(B36,'[2]Brokers'!$B$9:$R$69,17,0)</f>
        <v>0</v>
      </c>
      <c r="M36" s="15">
        <f t="shared" si="0"/>
        <v>18859616.9</v>
      </c>
      <c r="N36" s="30">
        <f>VLOOKUP(B36,'[3]Sheet1'!$B$16:$N$69,13,0)</f>
        <v>134995254.53</v>
      </c>
      <c r="O36" s="32">
        <f t="shared" si="1"/>
        <v>0.002318549015132996</v>
      </c>
      <c r="P36" s="1"/>
    </row>
    <row r="37" spans="1:16" ht="15">
      <c r="A37" s="11">
        <f t="shared" si="2"/>
        <v>22</v>
      </c>
      <c r="B37" s="12" t="s">
        <v>69</v>
      </c>
      <c r="C37" s="31" t="s">
        <v>97</v>
      </c>
      <c r="D37" s="13" t="s">
        <v>2</v>
      </c>
      <c r="E37" s="14"/>
      <c r="F37" s="14"/>
      <c r="G37" s="15">
        <f>VLOOKUP(B37,'[1]Brokers'!$B$9:$H$69,7,0)</f>
        <v>8930778.8</v>
      </c>
      <c r="H37" s="15">
        <f>VLOOKUP(B37,'[1]Brokers'!$B$9:$AD$69,29,0)</f>
        <v>0</v>
      </c>
      <c r="I37" s="15">
        <f>VLOOKUP(B37,'[2]Brokers'!$B$9:$W$69,22,0)</f>
        <v>0</v>
      </c>
      <c r="J37" s="15">
        <f>VLOOKUP(B37,'[2]Brokers'!$B$9:$M$69,12,0)</f>
        <v>0</v>
      </c>
      <c r="K37" s="15">
        <v>0</v>
      </c>
      <c r="L37" s="15">
        <f>VLOOKUP(B37,'[2]Brokers'!$B$9:$R$69,17,0)</f>
        <v>0</v>
      </c>
      <c r="M37" s="15">
        <f t="shared" si="0"/>
        <v>8930778.8</v>
      </c>
      <c r="N37" s="30">
        <f>VLOOKUP(B37,'[3]Sheet1'!$B$16:$N$69,13,0)</f>
        <v>160210718.14000002</v>
      </c>
      <c r="O37" s="32">
        <f t="shared" si="1"/>
        <v>0.0027516256334380873</v>
      </c>
      <c r="P37" s="1"/>
    </row>
    <row r="38" spans="1:16" ht="15">
      <c r="A38" s="11">
        <f t="shared" si="2"/>
        <v>23</v>
      </c>
      <c r="B38" s="12" t="s">
        <v>24</v>
      </c>
      <c r="C38" s="31" t="s">
        <v>93</v>
      </c>
      <c r="D38" s="13" t="s">
        <v>2</v>
      </c>
      <c r="E38" s="14" t="s">
        <v>2</v>
      </c>
      <c r="F38" s="14" t="s">
        <v>2</v>
      </c>
      <c r="G38" s="15">
        <f>VLOOKUP(B38,'[1]Brokers'!$B$9:$H$69,7,0)</f>
        <v>13868450.55</v>
      </c>
      <c r="H38" s="15">
        <f>VLOOKUP(B38,'[1]Brokers'!$B$9:$AD$69,29,0)</f>
        <v>0</v>
      </c>
      <c r="I38" s="15">
        <f>VLOOKUP(B38,'[2]Brokers'!$B$9:$W$69,22,0)</f>
        <v>0</v>
      </c>
      <c r="J38" s="15">
        <f>VLOOKUP(B38,'[2]Brokers'!$B$9:$M$69,12,0)</f>
        <v>1273962</v>
      </c>
      <c r="K38" s="15">
        <v>0</v>
      </c>
      <c r="L38" s="15">
        <f>VLOOKUP(B38,'[2]Brokers'!$B$9:$R$69,17,0)</f>
        <v>0</v>
      </c>
      <c r="M38" s="15">
        <f t="shared" si="0"/>
        <v>15142412.55</v>
      </c>
      <c r="N38" s="30">
        <f>VLOOKUP(B38,'[3]Sheet1'!$B$16:$N$69,13,0)</f>
        <v>155309909.47000003</v>
      </c>
      <c r="O38" s="32">
        <f t="shared" si="1"/>
        <v>0.0026674540441867143</v>
      </c>
      <c r="P38" s="1"/>
    </row>
    <row r="39" spans="1:16" ht="15">
      <c r="A39" s="11">
        <f t="shared" si="2"/>
        <v>24</v>
      </c>
      <c r="B39" s="12" t="s">
        <v>36</v>
      </c>
      <c r="C39" s="31" t="s">
        <v>103</v>
      </c>
      <c r="D39" s="13" t="s">
        <v>2</v>
      </c>
      <c r="E39" s="14"/>
      <c r="F39" s="14"/>
      <c r="G39" s="15">
        <f>VLOOKUP(B39,'[1]Brokers'!$B$9:$H$69,7,0)</f>
        <v>269100</v>
      </c>
      <c r="H39" s="15">
        <f>VLOOKUP(B39,'[1]Brokers'!$B$9:$AD$69,29,0)</f>
        <v>0</v>
      </c>
      <c r="I39" s="15">
        <f>VLOOKUP(B39,'[2]Brokers'!$B$9:$W$69,22,0)</f>
        <v>0</v>
      </c>
      <c r="J39" s="15">
        <f>VLOOKUP(B39,'[2]Brokers'!$B$9:$M$69,12,0)</f>
        <v>0</v>
      </c>
      <c r="K39" s="15">
        <v>0</v>
      </c>
      <c r="L39" s="15">
        <f>VLOOKUP(B39,'[2]Brokers'!$B$9:$R$69,17,0)</f>
        <v>100000</v>
      </c>
      <c r="M39" s="15">
        <f t="shared" si="0"/>
        <v>369100</v>
      </c>
      <c r="N39" s="30">
        <f>VLOOKUP(B39,'[3]Sheet1'!$B$16:$N$69,13,0)</f>
        <v>111934555.56</v>
      </c>
      <c r="O39" s="32">
        <f t="shared" si="1"/>
        <v>0.0019224805676062726</v>
      </c>
      <c r="P39" s="1"/>
    </row>
    <row r="40" spans="1:16" ht="15">
      <c r="A40" s="11">
        <f t="shared" si="2"/>
        <v>25</v>
      </c>
      <c r="B40" s="12" t="s">
        <v>17</v>
      </c>
      <c r="C40" s="31" t="s">
        <v>94</v>
      </c>
      <c r="D40" s="13" t="s">
        <v>2</v>
      </c>
      <c r="E40" s="14" t="s">
        <v>2</v>
      </c>
      <c r="F40" s="14"/>
      <c r="G40" s="15">
        <f>VLOOKUP(B40,'[1]Brokers'!$B$9:$H$69,7,0)</f>
        <v>16933225</v>
      </c>
      <c r="H40" s="15">
        <f>VLOOKUP(B40,'[1]Brokers'!$B$9:$AD$69,29,0)</f>
        <v>0</v>
      </c>
      <c r="I40" s="15">
        <f>VLOOKUP(B40,'[2]Brokers'!$B$9:$W$69,22,0)</f>
        <v>0</v>
      </c>
      <c r="J40" s="15">
        <f>VLOOKUP(B40,'[2]Brokers'!$B$9:$M$69,12,0)</f>
        <v>0</v>
      </c>
      <c r="K40" s="15">
        <v>0</v>
      </c>
      <c r="L40" s="15">
        <f>VLOOKUP(B40,'[2]Brokers'!$B$9:$R$69,17,0)</f>
        <v>0</v>
      </c>
      <c r="M40" s="15">
        <f t="shared" si="0"/>
        <v>16933225</v>
      </c>
      <c r="N40" s="30">
        <f>VLOOKUP(B40,'[3]Sheet1'!$B$16:$N$69,13,0)</f>
        <v>114272102.23</v>
      </c>
      <c r="O40" s="32">
        <f t="shared" si="1"/>
        <v>0.0019626280272219843</v>
      </c>
      <c r="P40" s="1"/>
    </row>
    <row r="41" spans="1:16" ht="15">
      <c r="A41" s="11">
        <f t="shared" si="2"/>
        <v>26</v>
      </c>
      <c r="B41" s="12" t="s">
        <v>43</v>
      </c>
      <c r="C41" s="31" t="s">
        <v>99</v>
      </c>
      <c r="D41" s="13" t="s">
        <v>2</v>
      </c>
      <c r="E41" s="14" t="s">
        <v>2</v>
      </c>
      <c r="F41" s="14" t="s">
        <v>2</v>
      </c>
      <c r="G41" s="15">
        <f>VLOOKUP(B41,'[1]Brokers'!$B$9:$H$69,7,0)</f>
        <v>17540022.92</v>
      </c>
      <c r="H41" s="15">
        <f>VLOOKUP(B41,'[1]Brokers'!$B$9:$AD$69,29,0)</f>
        <v>0</v>
      </c>
      <c r="I41" s="15">
        <f>VLOOKUP(B41,'[2]Brokers'!$B$9:$W$69,22,0)</f>
        <v>0</v>
      </c>
      <c r="J41" s="15">
        <f>VLOOKUP(B41,'[2]Brokers'!$B$9:$M$69,12,0)</f>
        <v>1339841</v>
      </c>
      <c r="K41" s="15">
        <v>0</v>
      </c>
      <c r="L41" s="15">
        <f>VLOOKUP(B41,'[2]Brokers'!$B$9:$R$69,17,0)</f>
        <v>0</v>
      </c>
      <c r="M41" s="15">
        <f t="shared" si="0"/>
        <v>18879863.92</v>
      </c>
      <c r="N41" s="30">
        <f>VLOOKUP(B41,'[3]Sheet1'!$B$16:$N$69,13,0)</f>
        <v>132183222.42999999</v>
      </c>
      <c r="O41" s="32">
        <f t="shared" si="1"/>
        <v>0.0022702522488601603</v>
      </c>
      <c r="P41" s="1"/>
    </row>
    <row r="42" spans="1:16" ht="15">
      <c r="A42" s="11">
        <f t="shared" si="2"/>
        <v>27</v>
      </c>
      <c r="B42" s="12" t="s">
        <v>18</v>
      </c>
      <c r="C42" s="31" t="s">
        <v>96</v>
      </c>
      <c r="D42" s="13" t="s">
        <v>2</v>
      </c>
      <c r="E42" s="14"/>
      <c r="F42" s="14"/>
      <c r="G42" s="15">
        <f>VLOOKUP(B42,'[1]Brokers'!$B$9:$H$69,7,0)</f>
        <v>662650</v>
      </c>
      <c r="H42" s="15">
        <f>VLOOKUP(B42,'[1]Brokers'!$B$9:$AD$69,29,0)</f>
        <v>0</v>
      </c>
      <c r="I42" s="15">
        <f>VLOOKUP(B42,'[2]Brokers'!$B$9:$W$69,22,0)</f>
        <v>0</v>
      </c>
      <c r="J42" s="15">
        <f>VLOOKUP(B42,'[2]Brokers'!$B$9:$M$69,12,0)</f>
        <v>0</v>
      </c>
      <c r="K42" s="15">
        <v>0</v>
      </c>
      <c r="L42" s="15">
        <f>VLOOKUP(B42,'[2]Brokers'!$B$9:$R$69,17,0)</f>
        <v>0</v>
      </c>
      <c r="M42" s="15">
        <f t="shared" si="0"/>
        <v>662650</v>
      </c>
      <c r="N42" s="30">
        <f>VLOOKUP(B42,'[3]Sheet1'!$B$16:$N$69,13,0)</f>
        <v>85403987.6</v>
      </c>
      <c r="O42" s="32">
        <f t="shared" si="1"/>
        <v>0.0014668169783287166</v>
      </c>
      <c r="P42" s="1"/>
    </row>
    <row r="43" spans="1:16" ht="15">
      <c r="A43" s="11">
        <f t="shared" si="2"/>
        <v>28</v>
      </c>
      <c r="B43" s="12" t="s">
        <v>41</v>
      </c>
      <c r="C43" s="31" t="s">
        <v>109</v>
      </c>
      <c r="D43" s="13" t="s">
        <v>2</v>
      </c>
      <c r="E43" s="14"/>
      <c r="F43" s="14"/>
      <c r="G43" s="15">
        <f>VLOOKUP(B43,'[1]Brokers'!$B$9:$H$69,7,0)</f>
        <v>1235000</v>
      </c>
      <c r="H43" s="15">
        <f>VLOOKUP(B43,'[1]Brokers'!$B$9:$AD$69,29,0)</f>
        <v>0</v>
      </c>
      <c r="I43" s="15">
        <f>VLOOKUP(B43,'[2]Brokers'!$B$9:$W$69,22,0)</f>
        <v>0</v>
      </c>
      <c r="J43" s="15">
        <f>VLOOKUP(B43,'[2]Brokers'!$B$9:$M$69,12,0)</f>
        <v>0</v>
      </c>
      <c r="K43" s="15">
        <v>0</v>
      </c>
      <c r="L43" s="15">
        <f>VLOOKUP(B43,'[2]Brokers'!$B$9:$R$69,17,0)</f>
        <v>0</v>
      </c>
      <c r="M43" s="15">
        <f t="shared" si="0"/>
        <v>1235000</v>
      </c>
      <c r="N43" s="30">
        <f>VLOOKUP(B43,'[3]Sheet1'!$B$16:$N$69,13,0)</f>
        <v>59635071</v>
      </c>
      <c r="O43" s="32">
        <f t="shared" si="1"/>
        <v>0.001024234782295323</v>
      </c>
      <c r="P43" s="1"/>
    </row>
    <row r="44" spans="1:16" ht="15">
      <c r="A44" s="11">
        <f t="shared" si="2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VLOOKUP(B44,'[1]Brokers'!$B$9:$H$69,7,0)</f>
        <v>12036058.43</v>
      </c>
      <c r="H44" s="15">
        <f>VLOOKUP(B44,'[1]Brokers'!$B$9:$AD$69,29,0)</f>
        <v>0</v>
      </c>
      <c r="I44" s="15">
        <f>VLOOKUP(B44,'[2]Brokers'!$B$9:$W$69,22,0)</f>
        <v>0</v>
      </c>
      <c r="J44" s="15">
        <f>VLOOKUP(B44,'[2]Brokers'!$B$9:$M$69,12,0)</f>
        <v>72998</v>
      </c>
      <c r="K44" s="15">
        <v>0</v>
      </c>
      <c r="L44" s="15">
        <f>VLOOKUP(B44,'[2]Brokers'!$B$9:$R$69,17,0)</f>
        <v>0</v>
      </c>
      <c r="M44" s="15">
        <f t="shared" si="0"/>
        <v>12109056.43</v>
      </c>
      <c r="N44" s="30">
        <f>VLOOKUP(B44,'[3]Sheet1'!$B$16:$N$69,13,0)</f>
        <v>64799658.32</v>
      </c>
      <c r="O44" s="32">
        <f t="shared" si="1"/>
        <v>0.0011129367806436675</v>
      </c>
      <c r="P44" s="1"/>
    </row>
    <row r="45" spans="1:16" ht="15">
      <c r="A45" s="11">
        <f t="shared" si="2"/>
        <v>30</v>
      </c>
      <c r="B45" s="12" t="s">
        <v>34</v>
      </c>
      <c r="C45" s="31" t="s">
        <v>111</v>
      </c>
      <c r="D45" s="13" t="s">
        <v>2</v>
      </c>
      <c r="E45" s="14"/>
      <c r="F45" s="14"/>
      <c r="G45" s="15">
        <f>VLOOKUP(B45,'[1]Brokers'!$B$9:$H$69,7,0)</f>
        <v>11325700</v>
      </c>
      <c r="H45" s="15">
        <f>VLOOKUP(B45,'[1]Brokers'!$B$9:$AD$69,29,0)</f>
        <v>0</v>
      </c>
      <c r="I45" s="15">
        <f>VLOOKUP(B45,'[2]Brokers'!$B$9:$W$69,22,0)</f>
        <v>0</v>
      </c>
      <c r="J45" s="15">
        <f>VLOOKUP(B45,'[2]Brokers'!$B$9:$M$69,12,0)</f>
        <v>0</v>
      </c>
      <c r="K45" s="15">
        <v>0</v>
      </c>
      <c r="L45" s="15">
        <f>VLOOKUP(B45,'[2]Brokers'!$B$9:$R$69,17,0)</f>
        <v>0</v>
      </c>
      <c r="M45" s="15">
        <f t="shared" si="0"/>
        <v>11325700</v>
      </c>
      <c r="N45" s="30">
        <f>VLOOKUP(B45,'[3]Sheet1'!$B$16:$N$69,13,0)</f>
        <v>63799332.480000004</v>
      </c>
      <c r="O45" s="32">
        <f t="shared" si="1"/>
        <v>0.001095756143448538</v>
      </c>
      <c r="P45" s="1"/>
    </row>
    <row r="46" spans="1:16" ht="15">
      <c r="A46" s="11">
        <f t="shared" si="2"/>
        <v>31</v>
      </c>
      <c r="B46" s="12" t="s">
        <v>33</v>
      </c>
      <c r="C46" s="31" t="s">
        <v>92</v>
      </c>
      <c r="D46" s="13" t="s">
        <v>2</v>
      </c>
      <c r="E46" s="14"/>
      <c r="F46" s="14"/>
      <c r="G46" s="15">
        <f>VLOOKUP(B46,'[1]Brokers'!$B$9:$H$69,7,0)</f>
        <v>0</v>
      </c>
      <c r="H46" s="15">
        <f>VLOOKUP(B46,'[1]Brokers'!$B$9:$AD$69,29,0)</f>
        <v>0</v>
      </c>
      <c r="I46" s="15">
        <f>VLOOKUP(B46,'[2]Brokers'!$B$9:$W$69,22,0)</f>
        <v>0</v>
      </c>
      <c r="J46" s="15">
        <f>VLOOKUP(B46,'[2]Brokers'!$B$9:$M$69,12,0)</f>
        <v>0</v>
      </c>
      <c r="K46" s="15">
        <v>0</v>
      </c>
      <c r="L46" s="15">
        <f>VLOOKUP(B46,'[2]Brokers'!$B$9:$R$69,17,0)</f>
        <v>0</v>
      </c>
      <c r="M46" s="15">
        <f t="shared" si="0"/>
        <v>0</v>
      </c>
      <c r="N46" s="30">
        <f>VLOOKUP(B46,'[3]Sheet1'!$B$16:$N$69,13,0)</f>
        <v>52295725.44</v>
      </c>
      <c r="O46" s="32">
        <f t="shared" si="1"/>
        <v>0.0008981812222712771</v>
      </c>
      <c r="P46" s="1"/>
    </row>
    <row r="47" spans="1:16" ht="15">
      <c r="A47" s="11">
        <f t="shared" si="2"/>
        <v>32</v>
      </c>
      <c r="B47" s="12" t="s">
        <v>47</v>
      </c>
      <c r="C47" s="31" t="s">
        <v>47</v>
      </c>
      <c r="D47" s="13" t="s">
        <v>2</v>
      </c>
      <c r="E47" s="14"/>
      <c r="F47" s="14"/>
      <c r="G47" s="15">
        <f>VLOOKUP(B47,'[1]Brokers'!$B$9:$H$69,7,0)</f>
        <v>0</v>
      </c>
      <c r="H47" s="15">
        <f>VLOOKUP(B47,'[1]Brokers'!$B$9:$AD$69,29,0)</f>
        <v>0</v>
      </c>
      <c r="I47" s="15">
        <f>VLOOKUP(B47,'[2]Brokers'!$B$9:$W$69,22,0)</f>
        <v>0</v>
      </c>
      <c r="J47" s="15">
        <f>VLOOKUP(B47,'[2]Brokers'!$B$9:$M$69,12,0)</f>
        <v>0</v>
      </c>
      <c r="K47" s="15">
        <v>0</v>
      </c>
      <c r="L47" s="15">
        <f>VLOOKUP(B47,'[2]Brokers'!$B$9:$R$69,17,0)</f>
        <v>0</v>
      </c>
      <c r="M47" s="15">
        <f t="shared" si="0"/>
        <v>0</v>
      </c>
      <c r="N47" s="30">
        <f>VLOOKUP(B47,'[3]Sheet1'!$B$16:$N$69,13,0)</f>
        <v>35887482.3</v>
      </c>
      <c r="O47" s="32">
        <f t="shared" si="1"/>
        <v>0.0006163689755759285</v>
      </c>
      <c r="P47" s="1"/>
    </row>
    <row r="48" spans="1:15" ht="15">
      <c r="A48" s="11">
        <f t="shared" si="2"/>
        <v>33</v>
      </c>
      <c r="B48" s="12" t="s">
        <v>70</v>
      </c>
      <c r="C48" s="31" t="s">
        <v>71</v>
      </c>
      <c r="D48" s="13" t="s">
        <v>2</v>
      </c>
      <c r="E48" s="14"/>
      <c r="F48" s="14"/>
      <c r="G48" s="15">
        <f>VLOOKUP(B48,'[1]Brokers'!$B$9:$H$69,7,0)</f>
        <v>4701583.3</v>
      </c>
      <c r="H48" s="15">
        <f>VLOOKUP(B48,'[1]Brokers'!$B$9:$AD$69,29,0)</f>
        <v>0</v>
      </c>
      <c r="I48" s="15">
        <f>VLOOKUP(B48,'[2]Brokers'!$B$9:$W$69,22,0)</f>
        <v>0</v>
      </c>
      <c r="J48" s="15">
        <f>VLOOKUP(B48,'[2]Brokers'!$B$9:$M$69,12,0)</f>
        <v>1118813</v>
      </c>
      <c r="K48" s="15"/>
      <c r="L48" s="15">
        <f>VLOOKUP(B48,'[2]Brokers'!$B$9:$R$69,17,0)</f>
        <v>0</v>
      </c>
      <c r="M48" s="15">
        <f aca="true" t="shared" si="3" ref="M48:M69">K48+J48+I48+H48+G48+L48</f>
        <v>5820396.3</v>
      </c>
      <c r="N48" s="30">
        <f>VLOOKUP(B48,'[3]Sheet1'!$B$16:$N$69,13,0)</f>
        <v>29849665.86</v>
      </c>
      <c r="O48" s="32">
        <f aca="true" t="shared" si="4" ref="O48:O69">N48/$N$70</f>
        <v>0.0005126692313941446</v>
      </c>
    </row>
    <row r="49" spans="1:15" ht="15">
      <c r="A49" s="11">
        <f aca="true" t="shared" si="5" ref="A49:A69">+A48+1</f>
        <v>34</v>
      </c>
      <c r="B49" s="12" t="s">
        <v>12</v>
      </c>
      <c r="C49" s="31" t="s">
        <v>12</v>
      </c>
      <c r="D49" s="13" t="s">
        <v>2</v>
      </c>
      <c r="E49" s="14"/>
      <c r="F49" s="14"/>
      <c r="G49" s="15">
        <f>VLOOKUP(B49,'[1]Brokers'!$B$9:$H$69,7,0)</f>
        <v>1737790</v>
      </c>
      <c r="H49" s="15">
        <f>VLOOKUP(B49,'[1]Brokers'!$B$9:$AD$69,29,0)</f>
        <v>0</v>
      </c>
      <c r="I49" s="15">
        <f>VLOOKUP(B49,'[2]Brokers'!$B$9:$W$69,22,0)</f>
        <v>0</v>
      </c>
      <c r="J49" s="15">
        <f>VLOOKUP(B49,'[2]Brokers'!$B$9:$M$69,12,0)</f>
        <v>0</v>
      </c>
      <c r="K49" s="15">
        <v>0</v>
      </c>
      <c r="L49" s="15">
        <f>VLOOKUP(B49,'[2]Brokers'!$B$9:$R$69,17,0)</f>
        <v>0</v>
      </c>
      <c r="M49" s="15">
        <f t="shared" si="3"/>
        <v>1737790</v>
      </c>
      <c r="N49" s="30">
        <f>VLOOKUP(B49,'[3]Sheet1'!$B$16:$N$69,13,0)</f>
        <v>26042031</v>
      </c>
      <c r="O49" s="32">
        <f t="shared" si="4"/>
        <v>0.00044727294701825805</v>
      </c>
    </row>
    <row r="50" spans="1:16" s="17" customFormat="1" ht="15">
      <c r="A50" s="11">
        <f t="shared" si="5"/>
        <v>35</v>
      </c>
      <c r="B50" s="12" t="s">
        <v>49</v>
      </c>
      <c r="C50" s="31" t="s">
        <v>106</v>
      </c>
      <c r="D50" s="13" t="s">
        <v>2</v>
      </c>
      <c r="E50" s="14"/>
      <c r="F50" s="14"/>
      <c r="G50" s="15">
        <f>VLOOKUP(B50,'[1]Brokers'!$B$9:$H$69,7,0)</f>
        <v>3808526.3</v>
      </c>
      <c r="H50" s="15">
        <f>VLOOKUP(B50,'[1]Brokers'!$B$9:$AD$69,29,0)</f>
        <v>0</v>
      </c>
      <c r="I50" s="15">
        <f>VLOOKUP(B50,'[2]Brokers'!$B$9:$W$69,22,0)</f>
        <v>0</v>
      </c>
      <c r="J50" s="15">
        <f>VLOOKUP(B50,'[2]Brokers'!$B$9:$M$69,12,0)</f>
        <v>1130000</v>
      </c>
      <c r="K50" s="15">
        <v>0</v>
      </c>
      <c r="L50" s="15">
        <f>VLOOKUP(B50,'[2]Brokers'!$B$9:$R$69,17,0)</f>
        <v>0</v>
      </c>
      <c r="M50" s="15">
        <f t="shared" si="3"/>
        <v>4938526.3</v>
      </c>
      <c r="N50" s="30">
        <f>VLOOKUP(B50,'[3]Sheet1'!$B$16:$N$69,13,0)</f>
        <v>26438127.66</v>
      </c>
      <c r="O50" s="32">
        <f t="shared" si="4"/>
        <v>0.00045407592334611394</v>
      </c>
      <c r="P50" s="16"/>
    </row>
    <row r="51" spans="1:15" ht="15">
      <c r="A51" s="11">
        <f t="shared" si="5"/>
        <v>36</v>
      </c>
      <c r="B51" s="12" t="s">
        <v>32</v>
      </c>
      <c r="C51" s="31" t="s">
        <v>105</v>
      </c>
      <c r="D51" s="13" t="s">
        <v>2</v>
      </c>
      <c r="E51" s="14"/>
      <c r="F51" s="14"/>
      <c r="G51" s="15">
        <f>VLOOKUP(B51,'[1]Brokers'!$B$9:$H$69,7,0)</f>
        <v>8529918.4</v>
      </c>
      <c r="H51" s="15">
        <f>VLOOKUP(B51,'[1]Brokers'!$B$9:$AD$69,29,0)</f>
        <v>0</v>
      </c>
      <c r="I51" s="15">
        <f>VLOOKUP(B51,'[2]Brokers'!$B$9:$W$69,22,0)</f>
        <v>0</v>
      </c>
      <c r="J51" s="15">
        <f>VLOOKUP(B51,'[2]Brokers'!$B$9:$M$69,12,0)</f>
        <v>122605</v>
      </c>
      <c r="K51" s="15">
        <v>0</v>
      </c>
      <c r="L51" s="15">
        <f>VLOOKUP(B51,'[2]Brokers'!$B$9:$R$69,17,0)</f>
        <v>2000000</v>
      </c>
      <c r="M51" s="15">
        <f t="shared" si="3"/>
        <v>10652523.4</v>
      </c>
      <c r="N51" s="30">
        <f>VLOOKUP(B51,'[3]Sheet1'!$B$16:$N$69,13,0)</f>
        <v>25575451.299999997</v>
      </c>
      <c r="O51" s="32">
        <f t="shared" si="4"/>
        <v>0.0004392594215970689</v>
      </c>
    </row>
    <row r="52" spans="1:15" ht="15">
      <c r="A52" s="11">
        <f t="shared" si="5"/>
        <v>37</v>
      </c>
      <c r="B52" s="12" t="s">
        <v>29</v>
      </c>
      <c r="C52" s="31" t="s">
        <v>107</v>
      </c>
      <c r="D52" s="13" t="s">
        <v>2</v>
      </c>
      <c r="E52" s="14"/>
      <c r="F52" s="14"/>
      <c r="G52" s="15">
        <f>VLOOKUP(B52,'[1]Brokers'!$B$9:$H$69,7,0)</f>
        <v>9245035</v>
      </c>
      <c r="H52" s="15">
        <f>VLOOKUP(B52,'[1]Brokers'!$B$9:$AD$69,29,0)</f>
        <v>0</v>
      </c>
      <c r="I52" s="15">
        <f>VLOOKUP(B52,'[2]Brokers'!$B$9:$W$69,22,0)</f>
        <v>0</v>
      </c>
      <c r="J52" s="15">
        <f>VLOOKUP(B52,'[2]Brokers'!$B$9:$M$69,12,0)</f>
        <v>109610</v>
      </c>
      <c r="K52" s="15">
        <v>0</v>
      </c>
      <c r="L52" s="15">
        <f>VLOOKUP(B52,'[2]Brokers'!$B$9:$R$69,17,0)</f>
        <v>0</v>
      </c>
      <c r="M52" s="15">
        <f t="shared" si="3"/>
        <v>9354645</v>
      </c>
      <c r="N52" s="30">
        <f>VLOOKUP(B52,'[3]Sheet1'!$B$16:$N$69,13,0)</f>
        <v>36646677.85</v>
      </c>
      <c r="O52" s="32">
        <f t="shared" si="4"/>
        <v>0.0006294081901829478</v>
      </c>
    </row>
    <row r="53" spans="1:15" ht="15">
      <c r="A53" s="11">
        <f t="shared" si="5"/>
        <v>38</v>
      </c>
      <c r="B53" s="12" t="s">
        <v>20</v>
      </c>
      <c r="C53" s="31" t="s">
        <v>108</v>
      </c>
      <c r="D53" s="13" t="s">
        <v>2</v>
      </c>
      <c r="E53" s="14"/>
      <c r="F53" s="14"/>
      <c r="G53" s="15">
        <f>VLOOKUP(B53,'[1]Brokers'!$B$9:$H$69,7,0)</f>
        <v>5819265</v>
      </c>
      <c r="H53" s="15">
        <f>VLOOKUP(B53,'[1]Brokers'!$B$9:$AD$69,29,0)</f>
        <v>0</v>
      </c>
      <c r="I53" s="15">
        <f>VLOOKUP(B53,'[2]Brokers'!$B$9:$W$69,22,0)</f>
        <v>0</v>
      </c>
      <c r="J53" s="15">
        <f>VLOOKUP(B53,'[2]Brokers'!$B$9:$M$69,12,0)</f>
        <v>0</v>
      </c>
      <c r="K53" s="15"/>
      <c r="L53" s="15">
        <f>VLOOKUP(B53,'[2]Brokers'!$B$9:$R$69,17,0)</f>
        <v>0</v>
      </c>
      <c r="M53" s="15">
        <f t="shared" si="3"/>
        <v>5819265</v>
      </c>
      <c r="N53" s="30">
        <f>VLOOKUP(B53,'[3]Sheet1'!$B$16:$N$69,13,0)</f>
        <v>23137410</v>
      </c>
      <c r="O53" s="32">
        <f t="shared" si="4"/>
        <v>0.00039738596260290585</v>
      </c>
    </row>
    <row r="54" spans="1:15" ht="15">
      <c r="A54" s="11">
        <f t="shared" si="5"/>
        <v>39</v>
      </c>
      <c r="B54" s="12" t="s">
        <v>4</v>
      </c>
      <c r="C54" s="31" t="s">
        <v>101</v>
      </c>
      <c r="D54" s="13" t="s">
        <v>2</v>
      </c>
      <c r="E54" s="14"/>
      <c r="F54" s="14" t="s">
        <v>2</v>
      </c>
      <c r="G54" s="15">
        <f>VLOOKUP(B54,'[1]Brokers'!$B$9:$H$69,7,0)</f>
        <v>1103243.97</v>
      </c>
      <c r="H54" s="15">
        <f>VLOOKUP(B54,'[1]Brokers'!$B$9:$AD$69,29,0)</f>
        <v>0</v>
      </c>
      <c r="I54" s="15">
        <f>VLOOKUP(B54,'[2]Brokers'!$B$9:$W$69,22,0)</f>
        <v>0</v>
      </c>
      <c r="J54" s="15">
        <f>VLOOKUP(B54,'[2]Brokers'!$B$9:$M$69,12,0)</f>
        <v>238317</v>
      </c>
      <c r="K54" s="15">
        <v>0</v>
      </c>
      <c r="L54" s="15">
        <f>VLOOKUP(B54,'[2]Brokers'!$B$9:$R$69,17,0)</f>
        <v>0</v>
      </c>
      <c r="M54" s="15">
        <f t="shared" si="3"/>
        <v>1341560.97</v>
      </c>
      <c r="N54" s="30">
        <f>VLOOKUP(B54,'[3]Sheet1'!$B$16:$N$69,13,0)</f>
        <v>23729191.32</v>
      </c>
      <c r="O54" s="32">
        <f t="shared" si="4"/>
        <v>0.00040754983096581325</v>
      </c>
    </row>
    <row r="55" spans="1:15" ht="15">
      <c r="A55" s="11">
        <f t="shared" si="5"/>
        <v>40</v>
      </c>
      <c r="B55" s="12" t="s">
        <v>22</v>
      </c>
      <c r="C55" s="31" t="s">
        <v>102</v>
      </c>
      <c r="D55" s="13" t="s">
        <v>2</v>
      </c>
      <c r="E55" s="14"/>
      <c r="F55" s="14"/>
      <c r="G55" s="15">
        <f>VLOOKUP(B55,'[1]Brokers'!$B$9:$H$69,7,0)</f>
        <v>2776865.7</v>
      </c>
      <c r="H55" s="15">
        <f>VLOOKUP(B55,'[1]Brokers'!$B$9:$AD$69,29,0)</f>
        <v>0</v>
      </c>
      <c r="I55" s="15">
        <f>VLOOKUP(B55,'[2]Brokers'!$B$9:$W$69,22,0)</f>
        <v>0</v>
      </c>
      <c r="J55" s="15">
        <f>VLOOKUP(B55,'[2]Brokers'!$B$9:$M$69,12,0)</f>
        <v>766592</v>
      </c>
      <c r="K55" s="15">
        <v>0</v>
      </c>
      <c r="L55" s="15">
        <f>VLOOKUP(B55,'[2]Brokers'!$B$9:$R$69,17,0)</f>
        <v>200000</v>
      </c>
      <c r="M55" s="15">
        <f t="shared" si="3"/>
        <v>3743457.7</v>
      </c>
      <c r="N55" s="30">
        <f>VLOOKUP(B55,'[3]Sheet1'!$B$16:$N$69,13,0)</f>
        <v>19522834.66</v>
      </c>
      <c r="O55" s="32">
        <f t="shared" si="4"/>
        <v>0.00033530548337525566</v>
      </c>
    </row>
    <row r="56" spans="1:15" ht="15">
      <c r="A56" s="11">
        <f t="shared" si="5"/>
        <v>41</v>
      </c>
      <c r="B56" s="12" t="s">
        <v>14</v>
      </c>
      <c r="C56" s="31" t="s">
        <v>100</v>
      </c>
      <c r="D56" s="13" t="s">
        <v>2</v>
      </c>
      <c r="E56" s="14" t="s">
        <v>2</v>
      </c>
      <c r="F56" s="14" t="s">
        <v>2</v>
      </c>
      <c r="G56" s="15">
        <f>VLOOKUP(B56,'[1]Brokers'!$B$9:$H$69,7,0)</f>
        <v>468084.29</v>
      </c>
      <c r="H56" s="15">
        <f>VLOOKUP(B56,'[1]Brokers'!$B$9:$AD$69,29,0)</f>
        <v>0</v>
      </c>
      <c r="I56" s="15">
        <f>VLOOKUP(B56,'[2]Brokers'!$B$9:$W$69,22,0)</f>
        <v>0</v>
      </c>
      <c r="J56" s="15">
        <f>VLOOKUP(B56,'[2]Brokers'!$B$9:$M$69,12,0)</f>
        <v>0</v>
      </c>
      <c r="K56" s="15">
        <v>0</v>
      </c>
      <c r="L56" s="15">
        <f>VLOOKUP(B56,'[2]Brokers'!$B$9:$R$69,17,0)</f>
        <v>0</v>
      </c>
      <c r="M56" s="15">
        <f t="shared" si="3"/>
        <v>468084.29</v>
      </c>
      <c r="N56" s="30">
        <f>VLOOKUP(B56,'[3]Sheet1'!$B$16:$N$69,13,0)</f>
        <v>17473112.08</v>
      </c>
      <c r="O56" s="32">
        <f t="shared" si="4"/>
        <v>0.00030010141427148766</v>
      </c>
    </row>
    <row r="57" spans="1:15" ht="15">
      <c r="A57" s="11">
        <f t="shared" si="5"/>
        <v>42</v>
      </c>
      <c r="B57" s="12" t="s">
        <v>38</v>
      </c>
      <c r="C57" s="31" t="s">
        <v>38</v>
      </c>
      <c r="D57" s="13" t="s">
        <v>2</v>
      </c>
      <c r="E57" s="14" t="s">
        <v>2</v>
      </c>
      <c r="F57" s="14"/>
      <c r="G57" s="15">
        <f>VLOOKUP(B57,'[1]Brokers'!$B$9:$H$69,7,0)</f>
        <v>0</v>
      </c>
      <c r="H57" s="15">
        <f>VLOOKUP(B57,'[1]Brokers'!$B$9:$AD$69,29,0)</f>
        <v>0</v>
      </c>
      <c r="I57" s="15">
        <f>VLOOKUP(B57,'[2]Brokers'!$B$9:$W$69,22,0)</f>
        <v>0</v>
      </c>
      <c r="J57" s="15">
        <f>VLOOKUP(B57,'[2]Brokers'!$B$9:$M$69,12,0)</f>
        <v>0</v>
      </c>
      <c r="K57" s="15">
        <v>0</v>
      </c>
      <c r="L57" s="15">
        <f>VLOOKUP(B57,'[2]Brokers'!$B$9:$R$69,17,0)</f>
        <v>0</v>
      </c>
      <c r="M57" s="15">
        <f t="shared" si="3"/>
        <v>0</v>
      </c>
      <c r="N57" s="30">
        <f>VLOOKUP(B57,'[3]Sheet1'!$B$16:$N$69,13,0)</f>
        <v>8912473</v>
      </c>
      <c r="O57" s="32">
        <f t="shared" si="4"/>
        <v>0.00015307208811519562</v>
      </c>
    </row>
    <row r="58" spans="1:15" ht="15">
      <c r="A58" s="11">
        <f t="shared" si="5"/>
        <v>43</v>
      </c>
      <c r="B58" s="12" t="s">
        <v>44</v>
      </c>
      <c r="C58" s="31" t="s">
        <v>44</v>
      </c>
      <c r="D58" s="13" t="s">
        <v>2</v>
      </c>
      <c r="E58" s="14"/>
      <c r="F58" s="14"/>
      <c r="G58" s="15">
        <f>VLOOKUP(B58,'[1]Brokers'!$B$9:$H$69,7,0)</f>
        <v>5553262</v>
      </c>
      <c r="H58" s="15">
        <f>VLOOKUP(B58,'[1]Brokers'!$B$9:$AD$69,29,0)</f>
        <v>0</v>
      </c>
      <c r="I58" s="15">
        <f>VLOOKUP(B58,'[2]Brokers'!$B$9:$W$69,22,0)</f>
        <v>0</v>
      </c>
      <c r="J58" s="15">
        <f>VLOOKUP(B58,'[2]Brokers'!$B$9:$M$69,12,0)</f>
        <v>0</v>
      </c>
      <c r="K58" s="15">
        <v>0</v>
      </c>
      <c r="L58" s="15">
        <f>VLOOKUP(B58,'[2]Brokers'!$B$9:$R$69,17,0)</f>
        <v>0</v>
      </c>
      <c r="M58" s="15">
        <f t="shared" si="3"/>
        <v>5553262</v>
      </c>
      <c r="N58" s="30">
        <f>VLOOKUP(B58,'[3]Sheet1'!$B$16:$N$69,13,0)</f>
        <v>7186696.5</v>
      </c>
      <c r="O58" s="32">
        <f t="shared" si="4"/>
        <v>0.0001234318061782816</v>
      </c>
    </row>
    <row r="59" spans="1:15" ht="15">
      <c r="A59" s="11">
        <f t="shared" si="5"/>
        <v>44</v>
      </c>
      <c r="B59" s="12" t="s">
        <v>67</v>
      </c>
      <c r="C59" s="31" t="s">
        <v>110</v>
      </c>
      <c r="D59" s="13" t="s">
        <v>2</v>
      </c>
      <c r="E59" s="14"/>
      <c r="F59" s="14"/>
      <c r="G59" s="15">
        <f>VLOOKUP(B59,'[1]Brokers'!$B$9:$H$69,7,0)</f>
        <v>0</v>
      </c>
      <c r="H59" s="15">
        <f>VLOOKUP(B59,'[1]Brokers'!$B$9:$AD$69,29,0)</f>
        <v>0</v>
      </c>
      <c r="I59" s="15">
        <f>VLOOKUP(B59,'[2]Brokers'!$B$9:$W$69,22,0)</f>
        <v>0</v>
      </c>
      <c r="J59" s="15">
        <f>VLOOKUP(B59,'[2]Brokers'!$B$9:$M$69,12,0)</f>
        <v>0</v>
      </c>
      <c r="K59" s="15">
        <v>0</v>
      </c>
      <c r="L59" s="15">
        <f>VLOOKUP(B59,'[2]Brokers'!$B$9:$R$69,17,0)</f>
        <v>0</v>
      </c>
      <c r="M59" s="15">
        <f t="shared" si="3"/>
        <v>0</v>
      </c>
      <c r="N59" s="30">
        <f>VLOOKUP(B59,'[3]Sheet1'!$B$16:$N$69,13,0)</f>
        <v>5011965.2</v>
      </c>
      <c r="O59" s="32">
        <f t="shared" si="4"/>
        <v>8.608070719818101E-05</v>
      </c>
    </row>
    <row r="60" spans="1:15" ht="15">
      <c r="A60" s="11">
        <f t="shared" si="5"/>
        <v>45</v>
      </c>
      <c r="B60" s="12" t="s">
        <v>15</v>
      </c>
      <c r="C60" s="31" t="s">
        <v>112</v>
      </c>
      <c r="D60" s="13" t="s">
        <v>2</v>
      </c>
      <c r="E60" s="14"/>
      <c r="F60" s="14"/>
      <c r="G60" s="15">
        <f>VLOOKUP(B60,'[1]Brokers'!$B$9:$H$69,7,0)</f>
        <v>27345</v>
      </c>
      <c r="H60" s="15">
        <f>VLOOKUP(B60,'[1]Brokers'!$B$9:$AD$69,29,0)</f>
        <v>0</v>
      </c>
      <c r="I60" s="15">
        <f>VLOOKUP(B60,'[2]Brokers'!$B$9:$W$69,22,0)</f>
        <v>0</v>
      </c>
      <c r="J60" s="15">
        <f>VLOOKUP(B60,'[2]Brokers'!$B$9:$M$69,12,0)</f>
        <v>0</v>
      </c>
      <c r="K60" s="15">
        <v>0</v>
      </c>
      <c r="L60" s="15">
        <f>VLOOKUP(B60,'[2]Brokers'!$B$9:$R$69,17,0)</f>
        <v>0</v>
      </c>
      <c r="M60" s="15">
        <f t="shared" si="3"/>
        <v>27345</v>
      </c>
      <c r="N60" s="30">
        <f>VLOOKUP(B60,'[3]Sheet1'!$B$16:$N$69,13,0)</f>
        <v>4670738</v>
      </c>
      <c r="O60" s="32">
        <f t="shared" si="4"/>
        <v>8.022011608887819E-05</v>
      </c>
    </row>
    <row r="61" spans="1:15" ht="15">
      <c r="A61" s="11">
        <f t="shared" si="5"/>
        <v>46</v>
      </c>
      <c r="B61" s="12" t="s">
        <v>37</v>
      </c>
      <c r="C61" s="31" t="s">
        <v>114</v>
      </c>
      <c r="D61" s="13" t="s">
        <v>2</v>
      </c>
      <c r="E61" s="14"/>
      <c r="F61" s="14"/>
      <c r="G61" s="15">
        <f>VLOOKUP(B61,'[1]Brokers'!$B$9:$H$69,7,0)</f>
        <v>0</v>
      </c>
      <c r="H61" s="15">
        <f>VLOOKUP(B61,'[1]Brokers'!$B$9:$AD$69,29,0)</f>
        <v>0</v>
      </c>
      <c r="I61" s="15">
        <f>VLOOKUP(B61,'[2]Brokers'!$B$9:$W$69,22,0)</f>
        <v>0</v>
      </c>
      <c r="J61" s="15">
        <f>VLOOKUP(B61,'[2]Brokers'!$B$9:$M$69,12,0)</f>
        <v>565000</v>
      </c>
      <c r="K61" s="15">
        <v>0</v>
      </c>
      <c r="L61" s="15">
        <f>VLOOKUP(B61,'[2]Brokers'!$B$9:$R$69,17,0)</f>
        <v>0</v>
      </c>
      <c r="M61" s="15">
        <f t="shared" si="3"/>
        <v>565000</v>
      </c>
      <c r="N61" s="30">
        <f>VLOOKUP(B61,'[3]Sheet1'!$B$16:$N$69,13,0)</f>
        <v>1550279.52</v>
      </c>
      <c r="O61" s="32">
        <f t="shared" si="4"/>
        <v>2.662611413113096E-05</v>
      </c>
    </row>
    <row r="62" spans="1:15" ht="15">
      <c r="A62" s="11">
        <f t="shared" si="5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VLOOKUP(B62,'[1]Brokers'!$B$9:$H$69,7,0)</f>
        <v>0</v>
      </c>
      <c r="H62" s="15">
        <f>VLOOKUP(B62,'[1]Brokers'!$B$9:$AD$69,29,0)</f>
        <v>0</v>
      </c>
      <c r="I62" s="15">
        <f>VLOOKUP(B62,'[2]Brokers'!$B$9:$W$69,22,0)</f>
        <v>0</v>
      </c>
      <c r="J62" s="15">
        <f>VLOOKUP(B62,'[2]Brokers'!$B$9:$M$69,12,0)</f>
        <v>0</v>
      </c>
      <c r="K62" s="15"/>
      <c r="L62" s="15">
        <f>VLOOKUP(B62,'[2]Brokers'!$B$9:$R$69,17,0)</f>
        <v>0</v>
      </c>
      <c r="M62" s="15">
        <f t="shared" si="3"/>
        <v>0</v>
      </c>
      <c r="N62" s="30">
        <f>VLOOKUP(B62,'[3]Sheet1'!$B$16:$N$69,13,0)</f>
        <v>169187.9</v>
      </c>
      <c r="O62" s="32">
        <f t="shared" si="4"/>
        <v>2.905809098869068E-06</v>
      </c>
    </row>
    <row r="63" spans="1:15" ht="15">
      <c r="A63" s="11">
        <f t="shared" si="5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VLOOKUP(B63,'[1]Brokers'!$B$9:$H$69,7,0)</f>
        <v>0</v>
      </c>
      <c r="H63" s="15">
        <f>VLOOKUP(B63,'[1]Brokers'!$B$9:$AD$69,29,0)</f>
        <v>0</v>
      </c>
      <c r="I63" s="15">
        <f>VLOOKUP(B63,'[2]Brokers'!$B$9:$W$69,22,0)</f>
        <v>0</v>
      </c>
      <c r="J63" s="15">
        <f>VLOOKUP(B63,'[2]Brokers'!$B$9:$M$69,12,0)</f>
        <v>0</v>
      </c>
      <c r="K63" s="15">
        <v>0</v>
      </c>
      <c r="L63" s="15">
        <f>VLOOKUP(B63,'[2]Brokers'!$B$9:$R$69,17,0)</f>
        <v>0</v>
      </c>
      <c r="M63" s="15">
        <f t="shared" si="3"/>
        <v>0</v>
      </c>
      <c r="N63" s="30">
        <f>VLOOKUP(B63,'[3]Sheet1'!$B$16:$N$69,13,0)</f>
        <v>95030</v>
      </c>
      <c r="O63" s="32">
        <f t="shared" si="4"/>
        <v>1.6321441348082668E-06</v>
      </c>
    </row>
    <row r="64" spans="1:15" ht="15">
      <c r="A64" s="11">
        <f t="shared" si="5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VLOOKUP(B64,'[1]Brokers'!$B$9:$H$69,7,0)</f>
        <v>0</v>
      </c>
      <c r="H64" s="15">
        <f>VLOOKUP(B64,'[1]Brokers'!$B$9:$AD$69,29,0)</f>
        <v>0</v>
      </c>
      <c r="I64" s="15">
        <f>VLOOKUP(B64,'[2]Brokers'!$B$9:$W$69,22,0)</f>
        <v>0</v>
      </c>
      <c r="J64" s="15">
        <f>VLOOKUP(B64,'[2]Brokers'!$B$9:$M$69,12,0)</f>
        <v>0</v>
      </c>
      <c r="K64" s="15">
        <v>0</v>
      </c>
      <c r="L64" s="15">
        <f>VLOOKUP(B64,'[2]Brokers'!$B$9:$R$69,17,0)</f>
        <v>0</v>
      </c>
      <c r="M64" s="15">
        <f t="shared" si="3"/>
        <v>0</v>
      </c>
      <c r="N64" s="30">
        <f>VLOOKUP(B64,'[3]Sheet1'!$B$16:$N$69,13,0)</f>
        <v>0</v>
      </c>
      <c r="O64" s="32">
        <f t="shared" si="4"/>
        <v>0</v>
      </c>
    </row>
    <row r="65" spans="1:15" ht="15">
      <c r="A65" s="11">
        <f t="shared" si="5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VLOOKUP(B65,'[1]Brokers'!$B$9:$H$69,7,0)</f>
        <v>0</v>
      </c>
      <c r="H65" s="15">
        <f>VLOOKUP(B65,'[1]Brokers'!$B$9:$AD$69,29,0)</f>
        <v>0</v>
      </c>
      <c r="I65" s="15">
        <f>VLOOKUP(B65,'[2]Brokers'!$B$9:$W$69,22,0)</f>
        <v>0</v>
      </c>
      <c r="J65" s="15">
        <f>VLOOKUP(B65,'[2]Brokers'!$B$9:$M$69,12,0)</f>
        <v>0</v>
      </c>
      <c r="K65" s="15">
        <v>0</v>
      </c>
      <c r="L65" s="15">
        <f>VLOOKUP(B65,'[2]Brokers'!$B$9:$R$69,17,0)</f>
        <v>0</v>
      </c>
      <c r="M65" s="15">
        <f t="shared" si="3"/>
        <v>0</v>
      </c>
      <c r="N65" s="30">
        <f>VLOOKUP(B65,'[3]Sheet1'!$B$16:$N$69,13,0)</f>
        <v>0</v>
      </c>
      <c r="O65" s="32">
        <f t="shared" si="4"/>
        <v>0</v>
      </c>
    </row>
    <row r="66" spans="1:15" ht="15">
      <c r="A66" s="11">
        <f t="shared" si="5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VLOOKUP(B66,'[1]Brokers'!$B$9:$H$69,7,0)</f>
        <v>0</v>
      </c>
      <c r="H66" s="15">
        <f>VLOOKUP(B66,'[1]Brokers'!$B$9:$AD$69,29,0)</f>
        <v>0</v>
      </c>
      <c r="I66" s="15">
        <f>VLOOKUP(B66,'[2]Brokers'!$B$9:$W$69,22,0)</f>
        <v>0</v>
      </c>
      <c r="J66" s="15">
        <f>VLOOKUP(B66,'[2]Brokers'!$B$9:$M$69,12,0)</f>
        <v>0</v>
      </c>
      <c r="K66" s="15">
        <v>0</v>
      </c>
      <c r="L66" s="15">
        <f>VLOOKUP(B66,'[2]Brokers'!$B$9:$R$69,17,0)</f>
        <v>0</v>
      </c>
      <c r="M66" s="15">
        <f t="shared" si="3"/>
        <v>0</v>
      </c>
      <c r="N66" s="30">
        <f>VLOOKUP(B66,'[3]Sheet1'!$B$16:$N$69,13,0)</f>
        <v>0</v>
      </c>
      <c r="O66" s="32">
        <f t="shared" si="4"/>
        <v>0</v>
      </c>
    </row>
    <row r="67" spans="1:15" ht="15">
      <c r="A67" s="11">
        <f t="shared" si="5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VLOOKUP(B67,'[1]Brokers'!$B$9:$H$69,7,0)</f>
        <v>0</v>
      </c>
      <c r="H67" s="15">
        <f>VLOOKUP(B67,'[1]Brokers'!$B$9:$AD$69,29,0)</f>
        <v>0</v>
      </c>
      <c r="I67" s="15">
        <f>VLOOKUP(B67,'[2]Brokers'!$B$9:$W$69,22,0)</f>
        <v>0</v>
      </c>
      <c r="J67" s="15">
        <f>VLOOKUP(B67,'[2]Brokers'!$B$9:$M$69,12,0)</f>
        <v>0</v>
      </c>
      <c r="K67" s="15">
        <v>0</v>
      </c>
      <c r="L67" s="15">
        <f>VLOOKUP(B67,'[2]Brokers'!$B$9:$R$69,17,0)</f>
        <v>0</v>
      </c>
      <c r="M67" s="15">
        <f t="shared" si="3"/>
        <v>0</v>
      </c>
      <c r="N67" s="30">
        <f>VLOOKUP(B67,'[3]Sheet1'!$B$16:$N$69,13,0)</f>
        <v>0</v>
      </c>
      <c r="O67" s="32">
        <f t="shared" si="4"/>
        <v>0</v>
      </c>
    </row>
    <row r="68" spans="1:15" ht="15">
      <c r="A68" s="11">
        <f t="shared" si="5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VLOOKUP(B68,'[1]Brokers'!$B$9:$H$69,7,0)</f>
        <v>0</v>
      </c>
      <c r="H68" s="15">
        <f>VLOOKUP(B68,'[1]Brokers'!$B$9:$AD$69,29,0)</f>
        <v>0</v>
      </c>
      <c r="I68" s="15">
        <f>VLOOKUP(B68,'[2]Brokers'!$B$9:$W$69,22,0)</f>
        <v>0</v>
      </c>
      <c r="J68" s="15">
        <f>VLOOKUP(B68,'[2]Brokers'!$B$9:$M$69,12,0)</f>
        <v>0</v>
      </c>
      <c r="K68" s="15">
        <v>0</v>
      </c>
      <c r="L68" s="15">
        <f>VLOOKUP(B68,'[2]Brokers'!$B$9:$R$69,17,0)</f>
        <v>0</v>
      </c>
      <c r="M68" s="15">
        <f t="shared" si="3"/>
        <v>0</v>
      </c>
      <c r="N68" s="30">
        <f>VLOOKUP(B68,'[3]Sheet1'!$B$16:$N$69,13,0)</f>
        <v>0</v>
      </c>
      <c r="O68" s="32">
        <f t="shared" si="4"/>
        <v>0</v>
      </c>
    </row>
    <row r="69" spans="1:15" ht="15">
      <c r="A69" s="11">
        <f t="shared" si="5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VLOOKUP(B69,'[1]Brokers'!$B$9:$H$69,7,0)</f>
        <v>0</v>
      </c>
      <c r="H69" s="15">
        <f>VLOOKUP(B69,'[1]Brokers'!$B$9:$AD$69,29,0)</f>
        <v>0</v>
      </c>
      <c r="I69" s="15">
        <f>VLOOKUP(B69,'[2]Brokers'!$B$9:$W$69,22,0)</f>
        <v>0</v>
      </c>
      <c r="J69" s="15">
        <f>VLOOKUP(B69,'[2]Brokers'!$B$9:$M$69,12,0)</f>
        <v>0</v>
      </c>
      <c r="K69" s="15">
        <v>0</v>
      </c>
      <c r="L69" s="15">
        <f>VLOOKUP(B69,'[2]Brokers'!$B$9:$R$69,17,0)</f>
        <v>0</v>
      </c>
      <c r="M69" s="15">
        <f t="shared" si="3"/>
        <v>0</v>
      </c>
      <c r="N69" s="30">
        <f>VLOOKUP(B69,'[3]Sheet1'!$B$16:$N$69,13,0)</f>
        <v>0</v>
      </c>
      <c r="O69" s="32">
        <f t="shared" si="4"/>
        <v>0</v>
      </c>
    </row>
    <row r="70" spans="1:16" ht="16.5" customHeight="1" thickBot="1">
      <c r="A70" s="38" t="s">
        <v>56</v>
      </c>
      <c r="B70" s="39"/>
      <c r="C70" s="40"/>
      <c r="D70" s="27">
        <f>COUNTA(D16:D69)</f>
        <v>54</v>
      </c>
      <c r="E70" s="27">
        <f>COUNTA(E16:E69)</f>
        <v>17</v>
      </c>
      <c r="F70" s="27">
        <f>COUNTA(F16:F69)</f>
        <v>14</v>
      </c>
      <c r="G70" s="33">
        <f aca="true" t="shared" si="6" ref="G70:O70">SUM(G16:G69)</f>
        <v>3761162248.540001</v>
      </c>
      <c r="H70" s="33">
        <f t="shared" si="6"/>
        <v>1173725220</v>
      </c>
      <c r="I70" s="33">
        <f t="shared" si="6"/>
        <v>2175760</v>
      </c>
      <c r="J70" s="33">
        <f t="shared" si="6"/>
        <v>10636451344</v>
      </c>
      <c r="K70" s="33">
        <f t="shared" si="6"/>
        <v>0</v>
      </c>
      <c r="L70" s="33">
        <f t="shared" si="6"/>
        <v>10000000000</v>
      </c>
      <c r="M70" s="33">
        <f t="shared" si="6"/>
        <v>25573514572.540005</v>
      </c>
      <c r="N70" s="33">
        <f t="shared" si="6"/>
        <v>58224024443.26002</v>
      </c>
      <c r="O70" s="34">
        <f t="shared" si="6"/>
        <v>0.9999999999999997</v>
      </c>
      <c r="P70" s="18"/>
    </row>
    <row r="71" spans="11:16" ht="15">
      <c r="K71" s="19"/>
      <c r="L71" s="19"/>
      <c r="M71" s="20"/>
      <c r="O71" s="19"/>
      <c r="P71" s="18"/>
    </row>
    <row r="72" spans="2:16" ht="27.6" customHeight="1">
      <c r="B72" s="37" t="s">
        <v>57</v>
      </c>
      <c r="C72" s="37"/>
      <c r="D72" s="25"/>
      <c r="E72" s="25"/>
      <c r="F72" s="25"/>
      <c r="H72" s="21"/>
      <c r="K72" s="19"/>
      <c r="L72" s="19"/>
      <c r="M72" s="19"/>
      <c r="P72" s="18"/>
    </row>
    <row r="73" spans="3:16" ht="27.6" customHeight="1">
      <c r="C73" s="26"/>
      <c r="D73" s="26"/>
      <c r="E73" s="26"/>
      <c r="F73" s="26"/>
      <c r="P73" s="18"/>
    </row>
    <row r="74" ht="15">
      <c r="P74" s="18"/>
    </row>
    <row r="75" ht="15">
      <c r="P75" s="18"/>
    </row>
  </sheetData>
  <autoFilter ref="E15:F70"/>
  <mergeCells count="16">
    <mergeCell ref="B72:C72"/>
    <mergeCell ref="A70:C70"/>
    <mergeCell ref="O14:O15"/>
    <mergeCell ref="D9:K9"/>
    <mergeCell ref="A12:A15"/>
    <mergeCell ref="B12:B15"/>
    <mergeCell ref="C12:C15"/>
    <mergeCell ref="D12:F14"/>
    <mergeCell ref="G12:M13"/>
    <mergeCell ref="N12:O13"/>
    <mergeCell ref="N11:O11"/>
    <mergeCell ref="M14:M15"/>
    <mergeCell ref="N14:N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2020-08-27T07:31:54Z</cp:lastPrinted>
  <dcterms:created xsi:type="dcterms:W3CDTF">2017-06-09T07:51:20Z</dcterms:created>
  <dcterms:modified xsi:type="dcterms:W3CDTF">2020-08-27T07:35:42Z</dcterms:modified>
  <cp:category/>
  <cp:version/>
  <cp:contentType/>
  <cp:contentStatus/>
</cp:coreProperties>
</file>