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'Sheet1'!$A$1:$N$70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<sst xmlns="http://schemas.openxmlformats.org/spreadsheetml/2006/main" count="209" uniqueCount="121">
  <si>
    <t>RANKING OF THE MEMBERS OF THE MONGOLIAN STOCK EXCHANGE, based on the trading volume</t>
  </si>
  <si>
    <t>№</t>
  </si>
  <si>
    <t>Symbol</t>
  </si>
  <si>
    <t>Company name</t>
  </si>
  <si>
    <t>Lisence type</t>
  </si>
  <si>
    <t>Trading value in 2021</t>
  </si>
  <si>
    <t xml:space="preserve">Securities' secondary market trading value </t>
  </si>
  <si>
    <t>IPOs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</si>
  <si>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</si>
  <si>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</si>
  <si>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</si>
  <si>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</si>
  <si>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</si>
  <si>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</si>
  <si>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 / Investment fund</t>
  </si>
  <si>
    <t xml:space="preserve">Government securities </t>
  </si>
  <si>
    <t>Corporate Bonds</t>
  </si>
  <si>
    <t>BDSC</t>
  </si>
  <si>
    <t>BDSEC</t>
  </si>
  <si>
    <t>●</t>
  </si>
  <si>
    <t>TDB</t>
  </si>
  <si>
    <t>TDB CAPITAL</t>
  </si>
  <si>
    <t>GLMT</t>
  </si>
  <si>
    <t>GOLOMT CAPITAL</t>
  </si>
  <si>
    <t>MNET</t>
  </si>
  <si>
    <t>ARD SECURITIES</t>
  </si>
  <si>
    <t>BULG</t>
  </si>
  <si>
    <t>BULGAN BROKER</t>
  </si>
  <si>
    <t>INVC</t>
  </si>
  <si>
    <t>INVESCORE CAPITAL</t>
  </si>
  <si>
    <t>LFTI</t>
  </si>
  <si>
    <t>LIFETIME INVESTMENT</t>
  </si>
  <si>
    <t>TNGR</t>
  </si>
  <si>
    <t>TENGER CAPITAL</t>
  </si>
  <si>
    <t>STIN</t>
  </si>
  <si>
    <t>STANDART INVESTMENT</t>
  </si>
  <si>
    <t>ARD</t>
  </si>
  <si>
    <t>ULZII &amp; CO CAPITAL</t>
  </si>
  <si>
    <t>BUMB</t>
  </si>
  <si>
    <t>BUMBAT-ALTAI</t>
  </si>
  <si>
    <t>NOVL</t>
  </si>
  <si>
    <t>NOVEL INVESTMENT</t>
  </si>
  <si>
    <t>TTOL</t>
  </si>
  <si>
    <t>APEX CAPITAL</t>
  </si>
  <si>
    <t>BZIN</t>
  </si>
  <si>
    <t>MIRAE ASSET SECURITIES MONGOLIA</t>
  </si>
  <si>
    <t>RISM</t>
  </si>
  <si>
    <t>RHINOS INVESTMENT</t>
  </si>
  <si>
    <t>ZGB</t>
  </si>
  <si>
    <t>GAUL</t>
  </si>
  <si>
    <t>GAULI</t>
  </si>
  <si>
    <t>GDSC</t>
  </si>
  <si>
    <t>GOODSEC</t>
  </si>
  <si>
    <t>MIBG</t>
  </si>
  <si>
    <t>NSEC</t>
  </si>
  <si>
    <t>NATIONAL SECURITIES</t>
  </si>
  <si>
    <t>ZRGD</t>
  </si>
  <si>
    <t>ZERGED</t>
  </si>
  <si>
    <t>MSEC</t>
  </si>
  <si>
    <t>MONSEC</t>
  </si>
  <si>
    <t>TCHB</t>
  </si>
  <si>
    <t>TULGAT CHANDMANI BAYAN</t>
  </si>
  <si>
    <t>MICC</t>
  </si>
  <si>
    <t>DRBR</t>
  </si>
  <si>
    <t>DARKHAN BROKER</t>
  </si>
  <si>
    <t>ARGB</t>
  </si>
  <si>
    <t>ARGAI BEST</t>
  </si>
  <si>
    <t>MSDQ</t>
  </si>
  <si>
    <t>MASDAQ</t>
  </si>
  <si>
    <t>ALTN</t>
  </si>
  <si>
    <t>ALTAN KHOROMSOG</t>
  </si>
  <si>
    <t>BLMB</t>
  </si>
  <si>
    <t>BLOOMSBURY SECURITIES</t>
  </si>
  <si>
    <t>GDEV</t>
  </si>
  <si>
    <t>GRANDDEVELOPMENT</t>
  </si>
  <si>
    <t>BATS</t>
  </si>
  <si>
    <t>CTRL</t>
  </si>
  <si>
    <t xml:space="preserve">CENTRAL SECURITIES </t>
  </si>
  <si>
    <t>DELG</t>
  </si>
  <si>
    <t>DELGERKHANGAI SECURITIES</t>
  </si>
  <si>
    <t>HUN</t>
  </si>
  <si>
    <t>HUNNU EMPIRE</t>
  </si>
  <si>
    <t>UNDR</t>
  </si>
  <si>
    <t>UNDURKHAAN INVEST</t>
  </si>
  <si>
    <t>SANR</t>
  </si>
  <si>
    <t>SANAR</t>
  </si>
  <si>
    <t>TABO</t>
  </si>
  <si>
    <t>TAVAN BOGD</t>
  </si>
  <si>
    <t>GATR</t>
  </si>
  <si>
    <t>GATSUURT TRADE</t>
  </si>
  <si>
    <t>MERG</t>
  </si>
  <si>
    <t>MERGEN SANAA</t>
  </si>
  <si>
    <t>DOMI</t>
  </si>
  <si>
    <t>DOMIXSEC</t>
  </si>
  <si>
    <t>SGC</t>
  </si>
  <si>
    <t>SG CAPITAL</t>
  </si>
  <si>
    <t>MONG</t>
  </si>
  <si>
    <t>MONGOL SECURITIES</t>
  </si>
  <si>
    <t>BLAC</t>
  </si>
  <si>
    <t>BLACKSTONE INTERNATIONAL</t>
  </si>
  <si>
    <t>DCF</t>
  </si>
  <si>
    <t>ECM</t>
  </si>
  <si>
    <t>EURASIA CAPITAL HOLDING</t>
  </si>
  <si>
    <t>SECP</t>
  </si>
  <si>
    <t>SECAP</t>
  </si>
  <si>
    <t>GNDX</t>
  </si>
  <si>
    <t>GENDEX</t>
  </si>
  <si>
    <t>SILS</t>
  </si>
  <si>
    <t>SILVER LIGHT SECURITIES</t>
  </si>
  <si>
    <t>APS</t>
  </si>
  <si>
    <t>ASIA PACIFIC SECURITIES</t>
  </si>
  <si>
    <t>FCX</t>
  </si>
  <si>
    <t>MOHU</t>
  </si>
  <si>
    <t>MONGOL KHUVITSAA</t>
  </si>
  <si>
    <t>BSK</t>
  </si>
  <si>
    <t>BLUESKY SECURITIES</t>
  </si>
  <si>
    <t>Total</t>
  </si>
  <si>
    <t xml:space="preserve">PS: Ranked by Total trading of Participants </t>
  </si>
  <si>
    <t>Invescore bond Tranch 3-ICBN</t>
  </si>
  <si>
    <t>As of September 30, 2021</t>
  </si>
  <si>
    <t>Trading value of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</si>
</sst>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18" applyNumberFormat="1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43" fontId="2" fillId="2" borderId="1" xfId="18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1" xfId="18" applyFont="1" applyFill="1" applyBorder="1" applyAlignment="1">
      <alignment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8" fillId="3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849975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AppData\Local\Microsoft\Windows\Temporary%20Internet%20Files\Content.Outlook\RSM0N6N0\202109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202108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3880314229.37</v>
          </cell>
          <cell r="H16">
            <v>0</v>
          </cell>
          <cell r="I16">
            <v>274127170</v>
          </cell>
          <cell r="K16">
            <v>78000000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51179212278.82</v>
          </cell>
          <cell r="H17">
            <v>0</v>
          </cell>
          <cell r="I17">
            <v>156710914.4</v>
          </cell>
          <cell r="K17">
            <v>92400000</v>
          </cell>
        </row>
        <row r="18">
          <cell r="B18" t="str">
            <v>MNET</v>
          </cell>
          <cell r="C18" t="str">
            <v>"АРД СЕКЬЮРИТИЗ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18550375234.489998</v>
          </cell>
          <cell r="H18">
            <v>0</v>
          </cell>
          <cell r="I18">
            <v>39056224</v>
          </cell>
          <cell r="K18">
            <v>0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1399655024.56</v>
          </cell>
          <cell r="H19">
            <v>0</v>
          </cell>
          <cell r="I19">
            <v>2229542892</v>
          </cell>
          <cell r="K19">
            <v>0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G20">
            <v>21671049</v>
          </cell>
          <cell r="H20">
            <v>0</v>
          </cell>
          <cell r="I20">
            <v>0</v>
          </cell>
          <cell r="K20">
            <v>0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G21">
            <v>7653065091.74</v>
          </cell>
          <cell r="H21">
            <v>0</v>
          </cell>
          <cell r="I21">
            <v>0</v>
          </cell>
          <cell r="K21">
            <v>1000000000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G22">
            <v>8596477.99</v>
          </cell>
          <cell r="H22">
            <v>0</v>
          </cell>
          <cell r="I22">
            <v>142101620</v>
          </cell>
          <cell r="K22">
            <v>7505800000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G23">
            <v>47846588.07</v>
          </cell>
          <cell r="H23">
            <v>0</v>
          </cell>
          <cell r="I23">
            <v>0</v>
          </cell>
          <cell r="K23">
            <v>0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40137689</v>
          </cell>
          <cell r="H24">
            <v>0</v>
          </cell>
          <cell r="I24">
            <v>0</v>
          </cell>
          <cell r="K24">
            <v>0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1827089403.59</v>
          </cell>
          <cell r="H25">
            <v>0</v>
          </cell>
          <cell r="I25">
            <v>1424610</v>
          </cell>
          <cell r="K25">
            <v>0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3182058954.4</v>
          </cell>
          <cell r="H26">
            <v>0</v>
          </cell>
          <cell r="I26">
            <v>25698862.4</v>
          </cell>
          <cell r="K26">
            <v>0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G27">
            <v>828944743.87</v>
          </cell>
          <cell r="H27">
            <v>0</v>
          </cell>
          <cell r="I27">
            <v>900000</v>
          </cell>
          <cell r="K27">
            <v>0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G28">
            <v>1424939966.69</v>
          </cell>
          <cell r="H28">
            <v>0</v>
          </cell>
          <cell r="I28">
            <v>0</v>
          </cell>
          <cell r="K28">
            <v>22000000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517253419.53999996</v>
          </cell>
          <cell r="H29">
            <v>0</v>
          </cell>
          <cell r="I29">
            <v>0</v>
          </cell>
          <cell r="K29">
            <v>0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G30">
            <v>355203616.13</v>
          </cell>
          <cell r="H30">
            <v>0</v>
          </cell>
          <cell r="I30">
            <v>10000000</v>
          </cell>
          <cell r="K30">
            <v>2500000000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462252694.01</v>
          </cell>
          <cell r="H31">
            <v>0</v>
          </cell>
          <cell r="I31">
            <v>26780309</v>
          </cell>
          <cell r="K31">
            <v>100000000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F32" t="str">
            <v>●</v>
          </cell>
          <cell r="G32">
            <v>256561617</v>
          </cell>
          <cell r="H32">
            <v>0</v>
          </cell>
          <cell r="I32">
            <v>15778100</v>
          </cell>
          <cell r="K32">
            <v>601800000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G33">
            <v>216225559.34</v>
          </cell>
          <cell r="H33">
            <v>0</v>
          </cell>
          <cell r="I33">
            <v>10600000</v>
          </cell>
          <cell r="K33">
            <v>100000000</v>
          </cell>
        </row>
        <row r="34">
          <cell r="B34" t="str">
            <v>GDSC</v>
          </cell>
          <cell r="C34" t="str">
            <v>"ГҮҮДСЕК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184741667.16</v>
          </cell>
          <cell r="H34">
            <v>0</v>
          </cell>
          <cell r="I34">
            <v>99987224</v>
          </cell>
          <cell r="K34">
            <v>0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349169381.89</v>
          </cell>
          <cell r="H35">
            <v>0</v>
          </cell>
          <cell r="I35">
            <v>0</v>
          </cell>
          <cell r="K35">
            <v>0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161058054.10000002</v>
          </cell>
          <cell r="H36">
            <v>0</v>
          </cell>
          <cell r="I36">
            <v>0</v>
          </cell>
          <cell r="K36">
            <v>0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G37">
            <v>98772228.21000001</v>
          </cell>
          <cell r="H37">
            <v>0</v>
          </cell>
          <cell r="I37">
            <v>0</v>
          </cell>
          <cell r="K37">
            <v>0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G38">
            <v>178851310.95</v>
          </cell>
          <cell r="H38">
            <v>0</v>
          </cell>
          <cell r="I38">
            <v>0</v>
          </cell>
          <cell r="K38">
            <v>0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G39">
            <v>140991350</v>
          </cell>
          <cell r="H39">
            <v>0</v>
          </cell>
          <cell r="I39">
            <v>0</v>
          </cell>
          <cell r="K39">
            <v>0</v>
          </cell>
        </row>
        <row r="40">
          <cell r="B40" t="str">
            <v>MICC</v>
          </cell>
          <cell r="C40" t="str">
            <v>"ЭМ АЙ СИ СИ  ҮЦК" ХХК</v>
          </cell>
          <cell r="D40" t="str">
            <v>●</v>
          </cell>
          <cell r="E40" t="str">
            <v>●</v>
          </cell>
          <cell r="G40">
            <v>39650107.8</v>
          </cell>
          <cell r="H40">
            <v>0</v>
          </cell>
          <cell r="I40">
            <v>20225351</v>
          </cell>
          <cell r="K40">
            <v>0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56863684.45999999</v>
          </cell>
          <cell r="H41">
            <v>0</v>
          </cell>
          <cell r="I41">
            <v>0</v>
          </cell>
          <cell r="K41">
            <v>0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38890330.41</v>
          </cell>
          <cell r="H43">
            <v>0</v>
          </cell>
          <cell r="I43">
            <v>0</v>
          </cell>
          <cell r="K43">
            <v>0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G44">
            <v>7257185</v>
          </cell>
          <cell r="H44">
            <v>0</v>
          </cell>
          <cell r="I44">
            <v>0</v>
          </cell>
          <cell r="K44">
            <v>0</v>
          </cell>
        </row>
        <row r="45">
          <cell r="B45" t="str">
            <v>BLMB</v>
          </cell>
          <cell r="C45" t="str">
            <v>"БЛҮМСБЮРИ СЕКЮРИТИЕС ҮЦК" ХХК </v>
          </cell>
          <cell r="D45" t="str">
            <v>●</v>
          </cell>
          <cell r="G45">
            <v>26579823.1</v>
          </cell>
          <cell r="H45">
            <v>0</v>
          </cell>
          <cell r="I45">
            <v>0</v>
          </cell>
          <cell r="K45">
            <v>0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G46">
            <v>56329981.86</v>
          </cell>
          <cell r="H46">
            <v>0</v>
          </cell>
          <cell r="I46">
            <v>0</v>
          </cell>
          <cell r="K46">
            <v>0</v>
          </cell>
        </row>
        <row r="47">
          <cell r="B47" t="str">
            <v>TABO</v>
          </cell>
          <cell r="C47" t="str">
            <v>"ТАВАН БОГД ҮЦК" ХХК</v>
          </cell>
          <cell r="D47" t="str">
            <v>●</v>
          </cell>
          <cell r="G47">
            <v>140794020.97</v>
          </cell>
          <cell r="H47">
            <v>0</v>
          </cell>
          <cell r="I47">
            <v>0</v>
          </cell>
          <cell r="K47">
            <v>0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G48">
            <v>47935138.4</v>
          </cell>
          <cell r="H48">
            <v>0</v>
          </cell>
          <cell r="I48">
            <v>0</v>
          </cell>
          <cell r="K48">
            <v>0</v>
          </cell>
        </row>
        <row r="49">
          <cell r="B49" t="str">
            <v>CTRL</v>
          </cell>
          <cell r="C49" t="str">
            <v>"ЦЕНТРАЛ СЕКЬЮРИТИЙЗ ҮЦК" ХХК</v>
          </cell>
          <cell r="D49" t="str">
            <v>●</v>
          </cell>
          <cell r="G49">
            <v>8745233.7</v>
          </cell>
          <cell r="H49">
            <v>0</v>
          </cell>
          <cell r="I49">
            <v>0</v>
          </cell>
          <cell r="K49">
            <v>0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106661473.14</v>
          </cell>
          <cell r="H50">
            <v>0</v>
          </cell>
          <cell r="I50">
            <v>0</v>
          </cell>
          <cell r="K50">
            <v>0</v>
          </cell>
        </row>
        <row r="51">
          <cell r="B51" t="str">
            <v>GNDX</v>
          </cell>
          <cell r="C51" t="str">
            <v>"ГЕНДЕКС ҮЦК" ХХК</v>
          </cell>
          <cell r="D51" t="str">
            <v>●</v>
          </cell>
          <cell r="G51">
            <v>178778648</v>
          </cell>
          <cell r="H51">
            <v>0</v>
          </cell>
          <cell r="I51">
            <v>0</v>
          </cell>
          <cell r="K51">
            <v>0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G52">
            <v>91494041.11</v>
          </cell>
          <cell r="H52">
            <v>0</v>
          </cell>
          <cell r="I52">
            <v>0</v>
          </cell>
          <cell r="K52">
            <v>0</v>
          </cell>
        </row>
        <row r="53">
          <cell r="B53" t="str">
            <v>HUN</v>
          </cell>
          <cell r="C53" t="str">
            <v>"ХҮННҮ ЭМПАЙР ҮЦК" ХХК</v>
          </cell>
          <cell r="D53" t="str">
            <v>●</v>
          </cell>
          <cell r="G53">
            <v>4705947.96</v>
          </cell>
          <cell r="H53">
            <v>0</v>
          </cell>
          <cell r="I53">
            <v>0</v>
          </cell>
          <cell r="K53">
            <v>0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G54">
            <v>21423673</v>
          </cell>
          <cell r="H54">
            <v>0</v>
          </cell>
          <cell r="I54">
            <v>0</v>
          </cell>
          <cell r="K54">
            <v>0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1965787</v>
          </cell>
          <cell r="H55">
            <v>0</v>
          </cell>
          <cell r="I55">
            <v>0</v>
          </cell>
          <cell r="K55">
            <v>0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G56">
            <v>139380</v>
          </cell>
          <cell r="H56">
            <v>0</v>
          </cell>
          <cell r="I56">
            <v>0</v>
          </cell>
          <cell r="K56">
            <v>0</v>
          </cell>
        </row>
        <row r="57">
          <cell r="B57" t="str">
            <v>SGC</v>
          </cell>
          <cell r="C57" t="str">
            <v>"ЭС ЖИ КАПИТАЛ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</row>
        <row r="58">
          <cell r="B58" t="str">
            <v>MONG</v>
          </cell>
          <cell r="C58" t="str">
            <v>"МОНГОЛ СЕКЮРИТИЕС ҮЦК" 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G60">
            <v>4834537.83</v>
          </cell>
          <cell r="H60">
            <v>0</v>
          </cell>
          <cell r="I60">
            <v>0</v>
          </cell>
          <cell r="K60">
            <v>0</v>
          </cell>
        </row>
        <row r="61">
          <cell r="B61" t="str">
            <v>DCF</v>
          </cell>
          <cell r="C61" t="str">
            <v>"ДИ СИ ЭФ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</row>
        <row r="62">
          <cell r="B62" t="str">
            <v>ECM</v>
          </cell>
          <cell r="C62" t="str">
            <v>"ЕВРАЗИА КАПИТАЛ ХОЛДИНГ ҮЦК" 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G63">
            <v>11207</v>
          </cell>
          <cell r="H63">
            <v>0</v>
          </cell>
          <cell r="I63">
            <v>0</v>
          </cell>
          <cell r="K63">
            <v>0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G64">
            <v>2621250</v>
          </cell>
          <cell r="H64">
            <v>0</v>
          </cell>
          <cell r="I64">
            <v>0</v>
          </cell>
          <cell r="K64">
            <v>0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G65">
            <v>3592778</v>
          </cell>
          <cell r="H65">
            <v>0</v>
          </cell>
          <cell r="I65">
            <v>0</v>
          </cell>
          <cell r="K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</row>
        <row r="68">
          <cell r="D68">
            <v>52</v>
          </cell>
          <cell r="E68">
            <v>17</v>
          </cell>
          <cell r="F68">
            <v>13</v>
          </cell>
          <cell r="G68">
            <v>93804261858.66002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2224792095.67</v>
          </cell>
          <cell r="H16">
            <v>0</v>
          </cell>
          <cell r="I16">
            <v>272976225</v>
          </cell>
          <cell r="J16">
            <v>176727300000</v>
          </cell>
          <cell r="K16">
            <v>50706539999</v>
          </cell>
          <cell r="L16">
            <v>274500000</v>
          </cell>
          <cell r="M16">
            <v>54527000</v>
          </cell>
          <cell r="N16">
            <v>230260635319.67</v>
          </cell>
          <cell r="O16">
            <v>718510039584.7001</v>
          </cell>
          <cell r="P16">
            <v>0.328729798729441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815961415.9000001</v>
          </cell>
          <cell r="H17">
            <v>0</v>
          </cell>
          <cell r="I17">
            <v>150023627652</v>
          </cell>
          <cell r="J17">
            <v>150244200000</v>
          </cell>
          <cell r="K17">
            <v>9251015932</v>
          </cell>
          <cell r="L17">
            <v>57000000</v>
          </cell>
          <cell r="M17">
            <v>186596000</v>
          </cell>
          <cell r="N17">
            <v>310578400999.9</v>
          </cell>
          <cell r="O17">
            <v>485307672528.47003</v>
          </cell>
          <cell r="P17">
            <v>0.22203599772154745</v>
          </cell>
        </row>
        <row r="18">
          <cell r="B18" t="str">
            <v>BULG</v>
          </cell>
          <cell r="C18" t="str">
            <v>"БУЛГАН БРОКЕР ҮЦК" ХХК</v>
          </cell>
          <cell r="D18" t="str">
            <v>●</v>
          </cell>
          <cell r="G18">
            <v>916084</v>
          </cell>
          <cell r="H18">
            <v>0</v>
          </cell>
          <cell r="I18">
            <v>150000000000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150000916084</v>
          </cell>
          <cell r="O18">
            <v>311129312781.5</v>
          </cell>
          <cell r="P18">
            <v>0.14234662111138816</v>
          </cell>
        </row>
        <row r="19">
          <cell r="B19" t="str">
            <v>TDB</v>
          </cell>
          <cell r="C19" t="str">
            <v>"ТИ ДИ БИ КАПИТАЛ ҮЦК" ХХК</v>
          </cell>
          <cell r="D19" t="str">
            <v>●</v>
          </cell>
          <cell r="E19" t="str">
            <v>●</v>
          </cell>
          <cell r="G19">
            <v>1105398566.3400002</v>
          </cell>
          <cell r="H19">
            <v>0</v>
          </cell>
          <cell r="I19">
            <v>481012640</v>
          </cell>
          <cell r="J19">
            <v>304900000</v>
          </cell>
          <cell r="K19">
            <v>8441737195</v>
          </cell>
          <cell r="L19">
            <v>179800000</v>
          </cell>
          <cell r="M19">
            <v>437698000</v>
          </cell>
          <cell r="N19">
            <v>10950546401.34</v>
          </cell>
          <cell r="O19">
            <v>213152474956.31998</v>
          </cell>
          <cell r="P19">
            <v>0.09752065570520575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9812090200.37</v>
          </cell>
          <cell r="H20">
            <v>0</v>
          </cell>
          <cell r="I20">
            <v>10452776</v>
          </cell>
          <cell r="J20">
            <v>62400000</v>
          </cell>
          <cell r="K20">
            <v>289414712</v>
          </cell>
          <cell r="L20">
            <v>0</v>
          </cell>
          <cell r="M20">
            <v>92593000</v>
          </cell>
          <cell r="N20">
            <v>10266950688.37</v>
          </cell>
          <cell r="O20">
            <v>175531506369.12</v>
          </cell>
          <cell r="P20">
            <v>0.08030846276378896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G21">
            <v>7535602832.6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87450670000</v>
          </cell>
          <cell r="N21">
            <v>94986272832.6</v>
          </cell>
          <cell r="O21">
            <v>96625075562.31001</v>
          </cell>
          <cell r="P21">
            <v>0.04420751261899497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G22">
            <v>9993760.1</v>
          </cell>
          <cell r="H22">
            <v>0</v>
          </cell>
          <cell r="I22">
            <v>220000000</v>
          </cell>
          <cell r="J22">
            <v>1000000</v>
          </cell>
          <cell r="K22">
            <v>0</v>
          </cell>
          <cell r="L22">
            <v>10710000000</v>
          </cell>
          <cell r="M22">
            <v>0</v>
          </cell>
          <cell r="N22">
            <v>10940993760.1</v>
          </cell>
          <cell r="O22">
            <v>34821458710.4</v>
          </cell>
          <cell r="P22">
            <v>0.015931372538582247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G23">
            <v>21102188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7100000</v>
          </cell>
          <cell r="N23">
            <v>28202188</v>
          </cell>
          <cell r="O23">
            <v>22950127244.61</v>
          </cell>
          <cell r="P23">
            <v>0.010500049121507581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18564201.02</v>
          </cell>
          <cell r="H24">
            <v>0</v>
          </cell>
          <cell r="I24">
            <v>0</v>
          </cell>
          <cell r="J24">
            <v>701900000</v>
          </cell>
          <cell r="K24">
            <v>28485700</v>
          </cell>
          <cell r="L24">
            <v>0</v>
          </cell>
          <cell r="M24">
            <v>0</v>
          </cell>
          <cell r="N24">
            <v>748949901.02</v>
          </cell>
          <cell r="O24">
            <v>21632200625.55</v>
          </cell>
          <cell r="P24">
            <v>0.009897076680824384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G25">
            <v>875202360.13</v>
          </cell>
          <cell r="H25">
            <v>0</v>
          </cell>
          <cell r="I25">
            <v>618000</v>
          </cell>
          <cell r="J25">
            <v>15100000</v>
          </cell>
          <cell r="K25">
            <v>4066048818</v>
          </cell>
          <cell r="L25">
            <v>25500000</v>
          </cell>
          <cell r="M25">
            <v>428890000</v>
          </cell>
          <cell r="N25">
            <v>5411359178.13</v>
          </cell>
          <cell r="O25">
            <v>19428306754.99</v>
          </cell>
          <cell r="P25">
            <v>0.008888760097093709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1818702683.82</v>
          </cell>
          <cell r="H26">
            <v>0</v>
          </cell>
          <cell r="I26">
            <v>0</v>
          </cell>
          <cell r="J26">
            <v>38300000</v>
          </cell>
          <cell r="K26">
            <v>203957612</v>
          </cell>
          <cell r="L26">
            <v>5800000</v>
          </cell>
          <cell r="M26">
            <v>106302000</v>
          </cell>
          <cell r="N26">
            <v>2173062295.8199997</v>
          </cell>
          <cell r="O26">
            <v>18797334009.36</v>
          </cell>
          <cell r="P26">
            <v>0.008600080006006044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2042216984.06</v>
          </cell>
          <cell r="H27">
            <v>0</v>
          </cell>
          <cell r="I27">
            <v>59825640</v>
          </cell>
          <cell r="J27">
            <v>18500000</v>
          </cell>
          <cell r="K27">
            <v>473147477.00000006</v>
          </cell>
          <cell r="L27">
            <v>1000000</v>
          </cell>
          <cell r="M27">
            <v>6023276000</v>
          </cell>
          <cell r="N27">
            <v>8617966101.06</v>
          </cell>
          <cell r="O27">
            <v>15129370049.919998</v>
          </cell>
          <cell r="P27">
            <v>0.006921928014099999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G28">
            <v>968845720.98</v>
          </cell>
          <cell r="H28">
            <v>0</v>
          </cell>
          <cell r="I28">
            <v>0</v>
          </cell>
          <cell r="J28">
            <v>126900000</v>
          </cell>
          <cell r="K28">
            <v>51274260</v>
          </cell>
          <cell r="L28">
            <v>0</v>
          </cell>
          <cell r="M28">
            <v>21280000</v>
          </cell>
          <cell r="N28">
            <v>1168299980.98</v>
          </cell>
          <cell r="O28">
            <v>12932827458.73</v>
          </cell>
          <cell r="P28">
            <v>0.00591697475788678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542432205.0600001</v>
          </cell>
          <cell r="H29">
            <v>0</v>
          </cell>
          <cell r="I29">
            <v>0</v>
          </cell>
          <cell r="J29">
            <v>0</v>
          </cell>
          <cell r="K29">
            <v>2563713</v>
          </cell>
          <cell r="L29">
            <v>0</v>
          </cell>
          <cell r="M29">
            <v>0</v>
          </cell>
          <cell r="N29">
            <v>544995918.0600001</v>
          </cell>
          <cell r="O29">
            <v>9735681217.93</v>
          </cell>
          <cell r="P29">
            <v>0.004454229378776627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G30">
            <v>1198790579.49</v>
          </cell>
          <cell r="H30">
            <v>0</v>
          </cell>
          <cell r="I30">
            <v>179346180</v>
          </cell>
          <cell r="J30">
            <v>0</v>
          </cell>
          <cell r="K30">
            <v>195981616</v>
          </cell>
          <cell r="L30">
            <v>529500000</v>
          </cell>
          <cell r="M30">
            <v>0</v>
          </cell>
          <cell r="N30">
            <v>2103618375.49</v>
          </cell>
          <cell r="O30">
            <v>4678818737.89</v>
          </cell>
          <cell r="P30">
            <v>0.002140634169686929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298058395.95</v>
          </cell>
          <cell r="H31">
            <v>0</v>
          </cell>
          <cell r="I31">
            <v>72070769</v>
          </cell>
          <cell r="J31">
            <v>4100000</v>
          </cell>
          <cell r="K31">
            <v>0</v>
          </cell>
          <cell r="L31">
            <v>35000000</v>
          </cell>
          <cell r="M31">
            <v>17000000</v>
          </cell>
          <cell r="N31">
            <v>426229164.95</v>
          </cell>
          <cell r="O31">
            <v>4540081331.410001</v>
          </cell>
          <cell r="P31">
            <v>0.002077159594251942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F32" t="str">
            <v>●</v>
          </cell>
          <cell r="G32">
            <v>288500138.53000003</v>
          </cell>
          <cell r="H32">
            <v>0</v>
          </cell>
          <cell r="I32">
            <v>8100000</v>
          </cell>
          <cell r="J32">
            <v>2000000</v>
          </cell>
          <cell r="K32">
            <v>62953397.00000001</v>
          </cell>
          <cell r="L32">
            <v>166900000</v>
          </cell>
          <cell r="M32">
            <v>25554000</v>
          </cell>
          <cell r="N32">
            <v>554007535.53</v>
          </cell>
          <cell r="O32">
            <v>3306244859.99</v>
          </cell>
          <cell r="P32">
            <v>0.001512659736811707</v>
          </cell>
        </row>
        <row r="33">
          <cell r="B33" t="str">
            <v>GDSC</v>
          </cell>
          <cell r="C33" t="str">
            <v>"ГҮҮДСЕК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221756169.48999998</v>
          </cell>
          <cell r="H33">
            <v>0</v>
          </cell>
          <cell r="I33">
            <v>0</v>
          </cell>
          <cell r="J33">
            <v>160200000</v>
          </cell>
          <cell r="K33">
            <v>647764818.0000001</v>
          </cell>
          <cell r="L33">
            <v>0</v>
          </cell>
          <cell r="M33">
            <v>25697000</v>
          </cell>
          <cell r="N33">
            <v>1055417987.4900001</v>
          </cell>
          <cell r="O33">
            <v>2730485927.82</v>
          </cell>
          <cell r="P33">
            <v>0.0012492408456876252</v>
          </cell>
        </row>
        <row r="34">
          <cell r="B34" t="str">
            <v>GAUL</v>
          </cell>
          <cell r="C34" t="str">
            <v>"ГАҮЛИ ҮЦК" ХХК</v>
          </cell>
          <cell r="D34" t="str">
            <v>●</v>
          </cell>
          <cell r="E34" t="str">
            <v>●</v>
          </cell>
          <cell r="G34">
            <v>122144287.88</v>
          </cell>
          <cell r="H34">
            <v>0</v>
          </cell>
          <cell r="I34">
            <v>0</v>
          </cell>
          <cell r="J34">
            <v>33500000</v>
          </cell>
          <cell r="K34">
            <v>177750768.00000003</v>
          </cell>
          <cell r="L34">
            <v>0</v>
          </cell>
          <cell r="M34">
            <v>36267000</v>
          </cell>
          <cell r="N34">
            <v>369662055.88</v>
          </cell>
          <cell r="O34">
            <v>2122821659.2199998</v>
          </cell>
          <cell r="P34">
            <v>0.0009712247544616609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467320212.03</v>
          </cell>
          <cell r="H35">
            <v>0</v>
          </cell>
          <cell r="I35">
            <v>0</v>
          </cell>
          <cell r="J35">
            <v>1600000</v>
          </cell>
          <cell r="K35">
            <v>9969995.000000002</v>
          </cell>
          <cell r="L35">
            <v>0</v>
          </cell>
          <cell r="M35">
            <v>300000</v>
          </cell>
          <cell r="N35">
            <v>479190207.03</v>
          </cell>
          <cell r="O35">
            <v>1757154651.4399998</v>
          </cell>
          <cell r="P35">
            <v>0.0008039262683625727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G36">
            <v>35934997.56</v>
          </cell>
          <cell r="H36">
            <v>0</v>
          </cell>
          <cell r="I36">
            <v>0</v>
          </cell>
          <cell r="J36">
            <v>371200000</v>
          </cell>
          <cell r="K36">
            <v>55831972.00000001</v>
          </cell>
          <cell r="L36">
            <v>10000000</v>
          </cell>
          <cell r="M36">
            <v>8493000</v>
          </cell>
          <cell r="N36">
            <v>481459969.56</v>
          </cell>
          <cell r="O36">
            <v>1310165327.24</v>
          </cell>
          <cell r="P36">
            <v>0.0005994215259328001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G37">
            <v>39661428.5</v>
          </cell>
          <cell r="H37">
            <v>0</v>
          </cell>
          <cell r="I37">
            <v>0</v>
          </cell>
          <cell r="J37">
            <v>66100000</v>
          </cell>
          <cell r="K37">
            <v>229309885</v>
          </cell>
          <cell r="L37">
            <v>0</v>
          </cell>
          <cell r="M37">
            <v>4772000</v>
          </cell>
          <cell r="N37">
            <v>339843313.5</v>
          </cell>
          <cell r="O37">
            <v>1302940547.98</v>
          </cell>
          <cell r="P37">
            <v>0.0005961160742325326</v>
          </cell>
        </row>
        <row r="38">
          <cell r="B38" t="str">
            <v>ARGB</v>
          </cell>
          <cell r="C38" t="str">
            <v>"АРГАЙ БЭСТ ҮЦК" ХХК</v>
          </cell>
          <cell r="D38" t="str">
            <v>●</v>
          </cell>
          <cell r="G38">
            <v>142799959.5</v>
          </cell>
          <cell r="H38">
            <v>0</v>
          </cell>
          <cell r="I38">
            <v>0</v>
          </cell>
          <cell r="J38">
            <v>0</v>
          </cell>
          <cell r="K38">
            <v>66371681.00000001</v>
          </cell>
          <cell r="L38">
            <v>5000000</v>
          </cell>
          <cell r="M38">
            <v>10149000</v>
          </cell>
          <cell r="N38">
            <v>224320640.5</v>
          </cell>
          <cell r="O38">
            <v>828813586.93</v>
          </cell>
          <cell r="P38">
            <v>0.00037919543027290864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G39">
            <v>24494170</v>
          </cell>
          <cell r="H39">
            <v>0</v>
          </cell>
          <cell r="I39">
            <v>0</v>
          </cell>
          <cell r="J39">
            <v>1100000</v>
          </cell>
          <cell r="K39">
            <v>103118234.00000001</v>
          </cell>
          <cell r="L39">
            <v>0</v>
          </cell>
          <cell r="M39">
            <v>0</v>
          </cell>
          <cell r="N39">
            <v>128712404.00000001</v>
          </cell>
          <cell r="O39">
            <v>817416390.09</v>
          </cell>
          <cell r="P39">
            <v>0.00037398103100653437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G40">
            <v>72916863.99</v>
          </cell>
          <cell r="H40">
            <v>0</v>
          </cell>
          <cell r="I40">
            <v>0</v>
          </cell>
          <cell r="J40">
            <v>100000</v>
          </cell>
          <cell r="K40">
            <v>0</v>
          </cell>
          <cell r="L40">
            <v>0</v>
          </cell>
          <cell r="M40">
            <v>19254000</v>
          </cell>
          <cell r="N40">
            <v>92270863.99</v>
          </cell>
          <cell r="O40">
            <v>800459855.6600001</v>
          </cell>
          <cell r="P40">
            <v>0.0003662231461570136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39218532.96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39218532.96</v>
          </cell>
          <cell r="O41">
            <v>672146589.69</v>
          </cell>
          <cell r="P41">
            <v>0.0003075177812034276</v>
          </cell>
        </row>
        <row r="42">
          <cell r="B42" t="str">
            <v>DCF</v>
          </cell>
          <cell r="C42" t="str">
            <v>"ДИ СИ ЭФ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569714000</v>
          </cell>
          <cell r="L42">
            <v>0</v>
          </cell>
          <cell r="M42">
            <v>0</v>
          </cell>
          <cell r="N42">
            <v>569714000</v>
          </cell>
          <cell r="O42">
            <v>630239000</v>
          </cell>
          <cell r="P42">
            <v>0.00028834439076341035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G43">
            <v>201480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201480</v>
          </cell>
          <cell r="O43">
            <v>483646267.95</v>
          </cell>
          <cell r="P43">
            <v>0.0002212758786381672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G44">
            <v>3811588</v>
          </cell>
          <cell r="H44">
            <v>0</v>
          </cell>
          <cell r="I44">
            <v>0</v>
          </cell>
          <cell r="J44">
            <v>4200000</v>
          </cell>
          <cell r="K44">
            <v>0</v>
          </cell>
          <cell r="L44">
            <v>0</v>
          </cell>
          <cell r="M44">
            <v>14137000</v>
          </cell>
          <cell r="N44">
            <v>22148588</v>
          </cell>
          <cell r="O44">
            <v>441778663</v>
          </cell>
          <cell r="P44">
            <v>0.0002021207818541997</v>
          </cell>
        </row>
        <row r="45">
          <cell r="B45" t="str">
            <v>BLMB</v>
          </cell>
          <cell r="C45" t="str">
            <v>"БЛҮМСБЮРИ СЕКЮРИТИЕС ҮЦК" ХХК </v>
          </cell>
          <cell r="D45" t="str">
            <v>●</v>
          </cell>
          <cell r="G45">
            <v>25513721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25513721</v>
          </cell>
          <cell r="O45">
            <v>437122933.21</v>
          </cell>
          <cell r="P45">
            <v>0.00019999071124629283</v>
          </cell>
        </row>
        <row r="46">
          <cell r="B46" t="str">
            <v>GDEV</v>
          </cell>
          <cell r="C46" t="str">
            <v>"ГРАНДДЕВЕЛОПМЕНТ ҮЦК" ХХК</v>
          </cell>
          <cell r="D46" t="str">
            <v>●</v>
          </cell>
          <cell r="G46">
            <v>21323172.1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21323172.1</v>
          </cell>
          <cell r="O46">
            <v>428072508.9</v>
          </cell>
          <cell r="P46">
            <v>0.00019584999782833979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G47">
            <v>11412211.6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11412211.6</v>
          </cell>
          <cell r="O47">
            <v>390205149.42</v>
          </cell>
          <cell r="P47">
            <v>0.0001785250771251151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G48">
            <v>14141100.3</v>
          </cell>
          <cell r="H48">
            <v>0</v>
          </cell>
          <cell r="I48">
            <v>0</v>
          </cell>
          <cell r="J48">
            <v>0</v>
          </cell>
          <cell r="K48">
            <v>105397090.00000001</v>
          </cell>
          <cell r="L48">
            <v>0</v>
          </cell>
          <cell r="M48">
            <v>0</v>
          </cell>
          <cell r="N48">
            <v>119538190.30000001</v>
          </cell>
          <cell r="O48">
            <v>248981411.97</v>
          </cell>
          <cell r="P48">
            <v>0.00011391296563034553</v>
          </cell>
        </row>
        <row r="49">
          <cell r="B49" t="str">
            <v>DELG</v>
          </cell>
          <cell r="C49" t="str">
            <v>"ДЭЛГЭРХАНГАЙ СЕКЮРИТИЗ ҮЦК" ХХК</v>
          </cell>
          <cell r="D49" t="str">
            <v>●</v>
          </cell>
          <cell r="G49">
            <v>10538782.2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10538782.2</v>
          </cell>
          <cell r="O49">
            <v>226414422.13</v>
          </cell>
          <cell r="P49">
            <v>0.00010358820798002735</v>
          </cell>
        </row>
        <row r="50">
          <cell r="B50" t="str">
            <v>CTRL</v>
          </cell>
          <cell r="C50" t="str">
            <v>"ЦЕНТРАЛ СЕКЬЮРИТИЙЗ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218528622.25</v>
          </cell>
          <cell r="P50">
            <v>9.998032880707746E-05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G51">
            <v>10521893.9</v>
          </cell>
          <cell r="H51">
            <v>0</v>
          </cell>
          <cell r="I51">
            <v>0</v>
          </cell>
          <cell r="J51">
            <v>0</v>
          </cell>
          <cell r="K51">
            <v>119355083</v>
          </cell>
          <cell r="L51">
            <v>0</v>
          </cell>
          <cell r="M51">
            <v>5000000</v>
          </cell>
          <cell r="N51">
            <v>134876976.9</v>
          </cell>
          <cell r="O51">
            <v>191521340.45</v>
          </cell>
          <cell r="P51">
            <v>8.762406679092685E-05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G52">
            <v>11466787.15</v>
          </cell>
          <cell r="H52">
            <v>0</v>
          </cell>
          <cell r="I52">
            <v>0</v>
          </cell>
          <cell r="J52">
            <v>100000</v>
          </cell>
          <cell r="K52">
            <v>3703141.0000000005</v>
          </cell>
          <cell r="L52">
            <v>0</v>
          </cell>
          <cell r="M52">
            <v>24400000</v>
          </cell>
          <cell r="N52">
            <v>39669928.15</v>
          </cell>
          <cell r="O52">
            <v>190282524.10999998</v>
          </cell>
          <cell r="P52">
            <v>8.705728856421434E-05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G53">
            <v>14908305</v>
          </cell>
          <cell r="H53">
            <v>0</v>
          </cell>
          <cell r="I53">
            <v>0</v>
          </cell>
          <cell r="J53">
            <v>56500000</v>
          </cell>
          <cell r="K53">
            <v>0</v>
          </cell>
          <cell r="L53">
            <v>0</v>
          </cell>
          <cell r="M53">
            <v>45000</v>
          </cell>
          <cell r="N53">
            <v>71453305</v>
          </cell>
          <cell r="O53">
            <v>177638682.79000002</v>
          </cell>
          <cell r="P53">
            <v>8.127252957226903E-05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G54">
            <v>8591649.4</v>
          </cell>
          <cell r="H54">
            <v>0</v>
          </cell>
          <cell r="I54">
            <v>0</v>
          </cell>
          <cell r="J54">
            <v>1000000</v>
          </cell>
          <cell r="K54">
            <v>9685138</v>
          </cell>
          <cell r="L54">
            <v>0</v>
          </cell>
          <cell r="M54">
            <v>0</v>
          </cell>
          <cell r="N54">
            <v>19276787.4</v>
          </cell>
          <cell r="O54">
            <v>166109620.65</v>
          </cell>
          <cell r="P54">
            <v>7.59977998287403E-05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8041521.02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8041521.02</v>
          </cell>
          <cell r="O55">
            <v>142134469.92000002</v>
          </cell>
          <cell r="P55">
            <v>6.502878612012694E-05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81533108.5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81533108.5</v>
          </cell>
          <cell r="O56">
            <v>140764446.8</v>
          </cell>
          <cell r="P56">
            <v>6.440197869965917E-05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G57">
            <v>587100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587100</v>
          </cell>
          <cell r="O57">
            <v>128778215.2</v>
          </cell>
          <cell r="P57">
            <v>5.8918086639264394E-05</v>
          </cell>
        </row>
        <row r="58">
          <cell r="B58" t="str">
            <v>DOMI</v>
          </cell>
          <cell r="C58" t="str">
            <v>"ДОМИКС СЕК ҮЦК" ХХК</v>
          </cell>
          <cell r="D58" t="str">
            <v>●</v>
          </cell>
          <cell r="G58">
            <v>11139070.58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11139070.58</v>
          </cell>
          <cell r="O58">
            <v>115935169.25000001</v>
          </cell>
          <cell r="P58">
            <v>5.30421883530599E-05</v>
          </cell>
        </row>
        <row r="59">
          <cell r="B59" t="str">
            <v>SGC</v>
          </cell>
          <cell r="C59" t="str">
            <v>"ЭС ЖИ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11652500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11652500</v>
          </cell>
          <cell r="O59">
            <v>101251396</v>
          </cell>
          <cell r="P59">
            <v>4.632412797932975E-05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84912886</v>
          </cell>
          <cell r="P60">
            <v>3.884899916005343E-05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79333334.98</v>
          </cell>
          <cell r="P61">
            <v>3.629626561040756E-05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G62">
            <v>48100538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48100538</v>
          </cell>
          <cell r="O62">
            <v>70921870.8</v>
          </cell>
          <cell r="P62">
            <v>3.2447886639238926E-05</v>
          </cell>
        </row>
        <row r="63">
          <cell r="B63" t="str">
            <v>APS</v>
          </cell>
          <cell r="C63" t="str">
            <v>"АЗИА ПАСИФИК СЕКЬЮРИТИС ҮЦК" ХХК</v>
          </cell>
          <cell r="D63" t="str">
            <v>●</v>
          </cell>
          <cell r="G63">
            <v>19465472</v>
          </cell>
          <cell r="H63">
            <v>0</v>
          </cell>
          <cell r="I63">
            <v>0</v>
          </cell>
          <cell r="J63">
            <v>0</v>
          </cell>
          <cell r="K63">
            <v>14242850</v>
          </cell>
          <cell r="L63">
            <v>0</v>
          </cell>
          <cell r="M63">
            <v>0</v>
          </cell>
          <cell r="N63">
            <v>33708322</v>
          </cell>
          <cell r="O63">
            <v>41112294.59</v>
          </cell>
          <cell r="P63">
            <v>1.8809530251919354E-05</v>
          </cell>
        </row>
        <row r="64">
          <cell r="B64" t="str">
            <v>SILS</v>
          </cell>
          <cell r="C64" t="str">
            <v>"СИЛВЭР ЛАЙТ СЕКЮРИТИЙЗ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13446480.86</v>
          </cell>
          <cell r="P64">
            <v>6.151979378439858E-06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G65">
            <v>12689915.8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12689915.8</v>
          </cell>
          <cell r="O65">
            <v>13109915.8</v>
          </cell>
          <cell r="P65">
            <v>5.9979954974392375E-06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3000000</v>
          </cell>
          <cell r="P66">
            <v>1.3725478307280746E-06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G49">
      <selection activeCell="O19" sqref="O19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15.8515625" style="3" customWidth="1"/>
    <col min="9" max="9" width="23.00390625" style="1" bestFit="1" customWidth="1"/>
    <col min="10" max="10" width="26.00390625" style="1" bestFit="1" customWidth="1"/>
    <col min="11" max="11" width="28.140625" style="1" bestFit="1" customWidth="1"/>
    <col min="12" max="12" width="24.8515625" style="1" bestFit="1" customWidth="1"/>
    <col min="13" max="13" width="24.421875" style="1" customWidth="1"/>
    <col min="14" max="14" width="16.7109375" style="1" customWidth="1"/>
    <col min="15" max="15" width="22.28125" style="5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7" spans="9:11" ht="15.75">
      <c r="I7" s="4"/>
      <c r="J7" s="4"/>
      <c r="K7" s="4"/>
    </row>
    <row r="8" spans="8:12" ht="15.75">
      <c r="H8" s="6"/>
      <c r="I8" s="7"/>
      <c r="J8" s="7"/>
      <c r="K8" s="7"/>
      <c r="L8" s="7"/>
    </row>
    <row r="9" spans="2:14" ht="15.75">
      <c r="B9" s="8"/>
      <c r="D9" s="39" t="s">
        <v>0</v>
      </c>
      <c r="E9" s="39"/>
      <c r="F9" s="39"/>
      <c r="G9" s="39"/>
      <c r="H9" s="39"/>
      <c r="I9" s="39"/>
      <c r="J9" s="39"/>
      <c r="K9" s="8"/>
      <c r="L9" s="9"/>
      <c r="M9" s="9"/>
      <c r="N9" s="9"/>
    </row>
    <row r="10" ht="15.75"/>
    <row r="11" spans="12:14" ht="16.5" thickBot="1">
      <c r="L11" s="10"/>
      <c r="M11" s="40" t="s">
        <v>119</v>
      </c>
      <c r="N11" s="40"/>
    </row>
    <row r="12" spans="1:14" ht="15">
      <c r="A12" s="41" t="s">
        <v>1</v>
      </c>
      <c r="B12" s="43" t="s">
        <v>2</v>
      </c>
      <c r="C12" s="43" t="s">
        <v>3</v>
      </c>
      <c r="D12" s="43" t="s">
        <v>4</v>
      </c>
      <c r="E12" s="43"/>
      <c r="F12" s="43"/>
      <c r="G12" s="45" t="s">
        <v>120</v>
      </c>
      <c r="H12" s="45"/>
      <c r="I12" s="45"/>
      <c r="J12" s="45"/>
      <c r="K12" s="45"/>
      <c r="L12" s="45"/>
      <c r="M12" s="47" t="s">
        <v>5</v>
      </c>
      <c r="N12" s="48"/>
    </row>
    <row r="13" spans="1:15" s="8" customFormat="1" ht="15">
      <c r="A13" s="42"/>
      <c r="B13" s="44"/>
      <c r="C13" s="44"/>
      <c r="D13" s="44"/>
      <c r="E13" s="44"/>
      <c r="F13" s="44"/>
      <c r="G13" s="46"/>
      <c r="H13" s="46"/>
      <c r="I13" s="46"/>
      <c r="J13" s="46"/>
      <c r="K13" s="46"/>
      <c r="L13" s="46"/>
      <c r="M13" s="49"/>
      <c r="N13" s="50"/>
      <c r="O13" s="11"/>
    </row>
    <row r="14" spans="1:15" s="8" customFormat="1" ht="15">
      <c r="A14" s="42"/>
      <c r="B14" s="44"/>
      <c r="C14" s="44"/>
      <c r="D14" s="44"/>
      <c r="E14" s="44"/>
      <c r="F14" s="44"/>
      <c r="G14" s="51" t="s">
        <v>6</v>
      </c>
      <c r="H14" s="52"/>
      <c r="I14" s="52"/>
      <c r="J14" s="51" t="s">
        <v>7</v>
      </c>
      <c r="K14" s="52"/>
      <c r="L14" s="46" t="s">
        <v>8</v>
      </c>
      <c r="M14" s="49" t="s">
        <v>9</v>
      </c>
      <c r="N14" s="50" t="s">
        <v>10</v>
      </c>
      <c r="O14" s="11"/>
    </row>
    <row r="15" spans="1:15" s="8" customFormat="1" ht="31.5">
      <c r="A15" s="42"/>
      <c r="B15" s="44"/>
      <c r="C15" s="44"/>
      <c r="D15" s="12" t="s">
        <v>11</v>
      </c>
      <c r="E15" s="12" t="s">
        <v>12</v>
      </c>
      <c r="F15" s="12" t="s">
        <v>13</v>
      </c>
      <c r="G15" s="13" t="s">
        <v>14</v>
      </c>
      <c r="H15" s="14" t="s">
        <v>15</v>
      </c>
      <c r="I15" s="14" t="s">
        <v>16</v>
      </c>
      <c r="J15" s="34" t="s">
        <v>15</v>
      </c>
      <c r="K15" s="14" t="s">
        <v>118</v>
      </c>
      <c r="L15" s="46"/>
      <c r="M15" s="49"/>
      <c r="N15" s="53"/>
      <c r="O15" s="11"/>
    </row>
    <row r="16" spans="1:14" ht="15">
      <c r="A16" s="15">
        <v>1</v>
      </c>
      <c r="B16" s="16" t="s">
        <v>17</v>
      </c>
      <c r="C16" s="17" t="s">
        <v>18</v>
      </c>
      <c r="D16" s="18" t="s">
        <v>19</v>
      </c>
      <c r="E16" s="19" t="s">
        <v>19</v>
      </c>
      <c r="F16" s="19" t="s">
        <v>19</v>
      </c>
      <c r="G16" s="20">
        <f>VLOOKUP(B16,'[1]Sheet1'!$B$16:$G$69,6,0)</f>
        <v>3880314229.37</v>
      </c>
      <c r="H16" s="20">
        <f>VLOOKUP(B16,'[2]Brokers'!$B$9:$AC$69,28,0)</f>
        <v>0</v>
      </c>
      <c r="I16" s="20">
        <f>VLOOKUP(B16,'[1]Sheet1'!$B$16:$I$67,8,0)</f>
        <v>274127170</v>
      </c>
      <c r="J16" s="20">
        <v>0</v>
      </c>
      <c r="K16" s="20">
        <f>VLOOKUP(B16,'[1]Sheet1'!$B$16:$K$67,10,0)</f>
        <v>78000000</v>
      </c>
      <c r="L16" s="21">
        <f aca="true" t="shared" si="0" ref="L16:L47">G16+H16+I16+J16+K16</f>
        <v>4232441399.37</v>
      </c>
      <c r="M16" s="21">
        <f>+VLOOKUP(B16,'[3]Sheet1'!$B$16:$P$67,14,0)+L16</f>
        <v>722742480984.0701</v>
      </c>
      <c r="N16" s="22">
        <f aca="true" t="shared" si="1" ref="N16:N47">M16/$M$68</f>
        <v>0.31497902361622954</v>
      </c>
    </row>
    <row r="17" spans="1:14" ht="15">
      <c r="A17" s="15">
        <f aca="true" t="shared" si="2" ref="A17:A67">+A16+1</f>
        <v>2</v>
      </c>
      <c r="B17" s="16" t="s">
        <v>22</v>
      </c>
      <c r="C17" s="17" t="s">
        <v>23</v>
      </c>
      <c r="D17" s="18" t="s">
        <v>19</v>
      </c>
      <c r="E17" s="19" t="s">
        <v>19</v>
      </c>
      <c r="F17" s="19" t="s">
        <v>19</v>
      </c>
      <c r="G17" s="20">
        <f>VLOOKUP(B17,'[1]Sheet1'!$B$16:$G$69,6,0)</f>
        <v>1399655024.56</v>
      </c>
      <c r="H17" s="20">
        <f>VLOOKUP(B17,'[2]Brokers'!$B$9:$AC$69,28,0)</f>
        <v>0</v>
      </c>
      <c r="I17" s="20">
        <f>VLOOKUP(B17,'[1]Sheet1'!$B$16:$I$67,8,0)</f>
        <v>2229542892</v>
      </c>
      <c r="J17" s="20">
        <v>0</v>
      </c>
      <c r="K17" s="20">
        <f>VLOOKUP(B17,'[1]Sheet1'!$B$16:$K$67,10,0)</f>
        <v>0</v>
      </c>
      <c r="L17" s="21">
        <f t="shared" si="0"/>
        <v>3629197916.56</v>
      </c>
      <c r="M17" s="21">
        <f>+VLOOKUP(B17,'[3]Sheet1'!$B$16:$P$67,14,0)+L17</f>
        <v>488936870445.03</v>
      </c>
      <c r="N17" s="22">
        <f t="shared" si="1"/>
        <v>0.21308399895500937</v>
      </c>
    </row>
    <row r="18" spans="1:14" ht="15">
      <c r="A18" s="15">
        <f t="shared" si="2"/>
        <v>3</v>
      </c>
      <c r="B18" s="16" t="s">
        <v>26</v>
      </c>
      <c r="C18" s="17" t="s">
        <v>27</v>
      </c>
      <c r="D18" s="18" t="s">
        <v>19</v>
      </c>
      <c r="E18" s="19"/>
      <c r="F18" s="19"/>
      <c r="G18" s="20">
        <f>VLOOKUP(B18,'[1]Sheet1'!$B$16:$G$69,6,0)</f>
        <v>21671049</v>
      </c>
      <c r="H18" s="20">
        <f>VLOOKUP(B18,'[2]Brokers'!$B$9:$AC$69,28,0)</f>
        <v>0</v>
      </c>
      <c r="I18" s="20">
        <f>VLOOKUP(B18,'[1]Sheet1'!$B$16:$I$67,8,0)</f>
        <v>0</v>
      </c>
      <c r="J18" s="20">
        <v>0</v>
      </c>
      <c r="K18" s="20">
        <f>VLOOKUP(B18,'[1]Sheet1'!$B$16:$K$67,10,0)</f>
        <v>0</v>
      </c>
      <c r="L18" s="21">
        <f t="shared" si="0"/>
        <v>21671049</v>
      </c>
      <c r="M18" s="21">
        <f>+VLOOKUP(B18,'[3]Sheet1'!$B$16:$P$67,14,0)+L18</f>
        <v>311150983830.5</v>
      </c>
      <c r="N18" s="22">
        <f t="shared" si="1"/>
        <v>0.13560297846435881</v>
      </c>
    </row>
    <row r="19" spans="1:15" s="8" customFormat="1" ht="15">
      <c r="A19" s="15">
        <f t="shared" si="2"/>
        <v>4</v>
      </c>
      <c r="B19" s="16" t="s">
        <v>20</v>
      </c>
      <c r="C19" s="17" t="s">
        <v>21</v>
      </c>
      <c r="D19" s="18" t="s">
        <v>19</v>
      </c>
      <c r="E19" s="19" t="s">
        <v>19</v>
      </c>
      <c r="F19" s="19"/>
      <c r="G19" s="20">
        <f>VLOOKUP(B19,'[1]Sheet1'!$B$16:$G$69,6,0)</f>
        <v>51179212278.82</v>
      </c>
      <c r="H19" s="20">
        <f>VLOOKUP(B19,'[2]Brokers'!$B$9:$AC$69,28,0)</f>
        <v>0</v>
      </c>
      <c r="I19" s="20">
        <f>VLOOKUP(B19,'[1]Sheet1'!$B$16:$I$67,8,0)</f>
        <v>156710914.4</v>
      </c>
      <c r="J19" s="20">
        <v>0</v>
      </c>
      <c r="K19" s="20">
        <f>VLOOKUP(B19,'[1]Sheet1'!$B$16:$K$67,10,0)</f>
        <v>92400000</v>
      </c>
      <c r="L19" s="21">
        <f t="shared" si="0"/>
        <v>51428323193.22</v>
      </c>
      <c r="M19" s="21">
        <f>+VLOOKUP(B19,'[3]Sheet1'!$B$16:$P$67,14,0)+L19</f>
        <v>264580798149.53998</v>
      </c>
      <c r="N19" s="22">
        <f t="shared" si="1"/>
        <v>0.11530718570087987</v>
      </c>
      <c r="O19" s="11"/>
    </row>
    <row r="20" spans="1:14" ht="15">
      <c r="A20" s="15">
        <f t="shared" si="2"/>
        <v>5</v>
      </c>
      <c r="B20" s="16" t="s">
        <v>24</v>
      </c>
      <c r="C20" s="17" t="s">
        <v>25</v>
      </c>
      <c r="D20" s="18" t="s">
        <v>19</v>
      </c>
      <c r="E20" s="19" t="s">
        <v>19</v>
      </c>
      <c r="F20" s="19" t="s">
        <v>19</v>
      </c>
      <c r="G20" s="20">
        <f>VLOOKUP(B20,'[1]Sheet1'!$B$16:$G$69,6,0)</f>
        <v>18550375234.489998</v>
      </c>
      <c r="H20" s="20">
        <f>VLOOKUP(B20,'[2]Brokers'!$B$9:$AC$69,28,0)</f>
        <v>0</v>
      </c>
      <c r="I20" s="20">
        <f>VLOOKUP(B20,'[1]Sheet1'!$B$16:$I$67,8,0)</f>
        <v>39056224</v>
      </c>
      <c r="J20" s="20">
        <v>0</v>
      </c>
      <c r="K20" s="20">
        <f>VLOOKUP(B20,'[1]Sheet1'!$B$16:$K$67,10,0)</f>
        <v>0</v>
      </c>
      <c r="L20" s="21">
        <f t="shared" si="0"/>
        <v>18589431458.489998</v>
      </c>
      <c r="M20" s="21">
        <f>+VLOOKUP(B20,'[3]Sheet1'!$B$16:$P$67,14,0)+L20</f>
        <v>194120937827.61</v>
      </c>
      <c r="N20" s="22">
        <f t="shared" si="1"/>
        <v>0.08460001324006172</v>
      </c>
    </row>
    <row r="21" spans="1:14" ht="15">
      <c r="A21" s="15">
        <f t="shared" si="2"/>
        <v>6</v>
      </c>
      <c r="B21" s="16" t="s">
        <v>53</v>
      </c>
      <c r="C21" s="17" t="s">
        <v>53</v>
      </c>
      <c r="D21" s="18" t="s">
        <v>19</v>
      </c>
      <c r="E21" s="19"/>
      <c r="F21" s="19"/>
      <c r="G21" s="20">
        <f>VLOOKUP(B21,'[1]Sheet1'!$B$16:$G$69,6,0)</f>
        <v>7653065091.74</v>
      </c>
      <c r="H21" s="20">
        <f>VLOOKUP(B21,'[2]Brokers'!$B$9:$AC$69,28,0)</f>
        <v>0</v>
      </c>
      <c r="I21" s="20">
        <f>VLOOKUP(B21,'[1]Sheet1'!$B$16:$I$67,8,0)</f>
        <v>0</v>
      </c>
      <c r="J21" s="20">
        <v>0</v>
      </c>
      <c r="K21" s="20">
        <f>VLOOKUP(B21,'[1]Sheet1'!$B$16:$K$67,10,0)</f>
        <v>1000000000</v>
      </c>
      <c r="L21" s="21">
        <f t="shared" si="0"/>
        <v>8653065091.74</v>
      </c>
      <c r="M21" s="21">
        <f>+VLOOKUP(B21,'[3]Sheet1'!$B$16:$P$67,14,0)+L21</f>
        <v>105278140654.05002</v>
      </c>
      <c r="N21" s="22">
        <f t="shared" si="1"/>
        <v>0.045881357224490646</v>
      </c>
    </row>
    <row r="22" spans="1:14" ht="15">
      <c r="A22" s="15">
        <f t="shared" si="2"/>
        <v>7</v>
      </c>
      <c r="B22" s="16" t="s">
        <v>28</v>
      </c>
      <c r="C22" s="17" t="s">
        <v>29</v>
      </c>
      <c r="D22" s="18" t="s">
        <v>19</v>
      </c>
      <c r="E22" s="19" t="s">
        <v>19</v>
      </c>
      <c r="F22" s="19" t="s">
        <v>19</v>
      </c>
      <c r="G22" s="20">
        <f>VLOOKUP(B22,'[1]Sheet1'!$B$16:$G$69,6,0)</f>
        <v>8596477.99</v>
      </c>
      <c r="H22" s="20">
        <f>VLOOKUP(B22,'[2]Brokers'!$B$9:$AC$69,28,0)</f>
        <v>0</v>
      </c>
      <c r="I22" s="20">
        <f>VLOOKUP(B22,'[1]Sheet1'!$B$16:$I$67,8,0)</f>
        <v>142101620</v>
      </c>
      <c r="J22" s="20">
        <v>0</v>
      </c>
      <c r="K22" s="20">
        <f>VLOOKUP(B22,'[1]Sheet1'!$B$16:$K$67,10,0)</f>
        <v>7505800000</v>
      </c>
      <c r="L22" s="21">
        <f t="shared" si="0"/>
        <v>7656498097.99</v>
      </c>
      <c r="M22" s="21">
        <f>+VLOOKUP(B22,'[3]Sheet1'!$B$16:$P$67,14,0)+L22</f>
        <v>42477956808.39</v>
      </c>
      <c r="N22" s="22">
        <f t="shared" si="1"/>
        <v>0.01851235497116704</v>
      </c>
    </row>
    <row r="23" spans="1:14" ht="15">
      <c r="A23" s="15">
        <f t="shared" si="2"/>
        <v>8</v>
      </c>
      <c r="B23" s="16" t="s">
        <v>30</v>
      </c>
      <c r="C23" s="17" t="s">
        <v>31</v>
      </c>
      <c r="D23" s="18" t="s">
        <v>19</v>
      </c>
      <c r="E23" s="19" t="s">
        <v>19</v>
      </c>
      <c r="F23" s="19"/>
      <c r="G23" s="20">
        <f>VLOOKUP(B23,'[1]Sheet1'!$B$16:$G$69,6,0)</f>
        <v>47846588.07</v>
      </c>
      <c r="H23" s="20">
        <f>VLOOKUP(B23,'[2]Brokers'!$B$9:$AC$69,28,0)</f>
        <v>0</v>
      </c>
      <c r="I23" s="20">
        <f>VLOOKUP(B23,'[1]Sheet1'!$B$16:$I$67,8,0)</f>
        <v>0</v>
      </c>
      <c r="J23" s="20">
        <v>0</v>
      </c>
      <c r="K23" s="20">
        <f>VLOOKUP(B23,'[1]Sheet1'!$B$16:$K$67,10,0)</f>
        <v>0</v>
      </c>
      <c r="L23" s="21">
        <f t="shared" si="0"/>
        <v>47846588.07</v>
      </c>
      <c r="M23" s="21">
        <f>+VLOOKUP(B23,'[3]Sheet1'!$B$16:$P$67,14,0)+L23</f>
        <v>22997973832.68</v>
      </c>
      <c r="N23" s="22">
        <f t="shared" si="1"/>
        <v>0.010022766799463673</v>
      </c>
    </row>
    <row r="24" spans="1:15" ht="15">
      <c r="A24" s="15">
        <f t="shared" si="2"/>
        <v>9</v>
      </c>
      <c r="B24" s="16" t="s">
        <v>32</v>
      </c>
      <c r="C24" s="17" t="s">
        <v>33</v>
      </c>
      <c r="D24" s="18" t="s">
        <v>19</v>
      </c>
      <c r="E24" s="18" t="s">
        <v>19</v>
      </c>
      <c r="F24" s="18"/>
      <c r="G24" s="20">
        <f>VLOOKUP(B24,'[1]Sheet1'!$B$16:$G$69,6,0)</f>
        <v>40137689</v>
      </c>
      <c r="H24" s="20">
        <f>VLOOKUP(B24,'[2]Brokers'!$B$9:$AC$69,28,0)</f>
        <v>0</v>
      </c>
      <c r="I24" s="20">
        <f>VLOOKUP(B24,'[1]Sheet1'!$B$16:$I$67,8,0)</f>
        <v>0</v>
      </c>
      <c r="J24" s="20">
        <v>0</v>
      </c>
      <c r="K24" s="20">
        <f>VLOOKUP(B24,'[1]Sheet1'!$B$16:$K$67,10,0)</f>
        <v>0</v>
      </c>
      <c r="L24" s="21">
        <f t="shared" si="0"/>
        <v>40137689</v>
      </c>
      <c r="M24" s="21">
        <f>+VLOOKUP(B24,'[3]Sheet1'!$B$16:$P$67,14,0)+L24</f>
        <v>21672338314.55</v>
      </c>
      <c r="N24" s="22">
        <f t="shared" si="1"/>
        <v>0.009445040441656312</v>
      </c>
      <c r="O24" s="1"/>
    </row>
    <row r="25" spans="1:14" ht="15">
      <c r="A25" s="15">
        <f t="shared" si="2"/>
        <v>10</v>
      </c>
      <c r="B25" s="16" t="s">
        <v>34</v>
      </c>
      <c r="C25" s="17" t="s">
        <v>35</v>
      </c>
      <c r="D25" s="18" t="s">
        <v>19</v>
      </c>
      <c r="E25" s="19"/>
      <c r="F25" s="19" t="s">
        <v>19</v>
      </c>
      <c r="G25" s="20">
        <f>VLOOKUP(B25,'[1]Sheet1'!$B$16:$G$69,6,0)</f>
        <v>1827089403.59</v>
      </c>
      <c r="H25" s="20">
        <f>VLOOKUP(B25,'[2]Brokers'!$B$9:$AC$69,28,0)</f>
        <v>0</v>
      </c>
      <c r="I25" s="20">
        <f>VLOOKUP(B25,'[1]Sheet1'!$B$16:$I$67,8,0)</f>
        <v>1424610</v>
      </c>
      <c r="J25" s="20">
        <v>0</v>
      </c>
      <c r="K25" s="20">
        <f>VLOOKUP(B25,'[1]Sheet1'!$B$16:$K$67,10,0)</f>
        <v>0</v>
      </c>
      <c r="L25" s="21">
        <f t="shared" si="0"/>
        <v>1828514013.59</v>
      </c>
      <c r="M25" s="21">
        <f>+VLOOKUP(B25,'[3]Sheet1'!$B$16:$P$67,14,0)+L25</f>
        <v>20625848022.95</v>
      </c>
      <c r="N25" s="22">
        <f t="shared" si="1"/>
        <v>0.008988968605636345</v>
      </c>
    </row>
    <row r="26" spans="1:14" ht="15">
      <c r="A26" s="15">
        <f t="shared" si="2"/>
        <v>11</v>
      </c>
      <c r="B26" s="16" t="s">
        <v>36</v>
      </c>
      <c r="C26" s="17" t="s">
        <v>37</v>
      </c>
      <c r="D26" s="18" t="s">
        <v>19</v>
      </c>
      <c r="E26" s="19" t="s">
        <v>19</v>
      </c>
      <c r="F26" s="19"/>
      <c r="G26" s="20">
        <f>VLOOKUP(B26,'[1]Sheet1'!$B$16:$G$69,6,0)</f>
        <v>828944743.87</v>
      </c>
      <c r="H26" s="20">
        <f>VLOOKUP(B26,'[2]Brokers'!$B$9:$AC$69,28,0)</f>
        <v>0</v>
      </c>
      <c r="I26" s="20">
        <f>VLOOKUP(B26,'[1]Sheet1'!$B$16:$I$67,8,0)</f>
        <v>900000</v>
      </c>
      <c r="J26" s="20">
        <v>0</v>
      </c>
      <c r="K26" s="20">
        <f>VLOOKUP(B26,'[1]Sheet1'!$B$16:$K$67,10,0)</f>
        <v>0</v>
      </c>
      <c r="L26" s="21">
        <f t="shared" si="0"/>
        <v>829844743.87</v>
      </c>
      <c r="M26" s="21">
        <f>+VLOOKUP(B26,'[3]Sheet1'!$B$16:$P$67,14,0)+L26</f>
        <v>20258151498.86</v>
      </c>
      <c r="N26" s="22">
        <f t="shared" si="1"/>
        <v>0.00882872246653123</v>
      </c>
    </row>
    <row r="27" spans="1:14" ht="15">
      <c r="A27" s="15">
        <f t="shared" si="2"/>
        <v>12</v>
      </c>
      <c r="B27" s="16" t="s">
        <v>42</v>
      </c>
      <c r="C27" s="17" t="s">
        <v>43</v>
      </c>
      <c r="D27" s="18" t="s">
        <v>19</v>
      </c>
      <c r="E27" s="19" t="s">
        <v>19</v>
      </c>
      <c r="F27" s="19" t="s">
        <v>19</v>
      </c>
      <c r="G27" s="20">
        <f>VLOOKUP(B27,'[1]Sheet1'!$B$16:$G$69,6,0)</f>
        <v>3182058954.4</v>
      </c>
      <c r="H27" s="20">
        <f>VLOOKUP(B27,'[2]Brokers'!$B$9:$AC$69,28,0)</f>
        <v>0</v>
      </c>
      <c r="I27" s="20">
        <f>VLOOKUP(B27,'[1]Sheet1'!$B$16:$I$67,8,0)</f>
        <v>25698862.4</v>
      </c>
      <c r="J27" s="20">
        <v>0</v>
      </c>
      <c r="K27" s="20">
        <f>VLOOKUP(B27,'[1]Sheet1'!$B$16:$K$67,10,0)</f>
        <v>0</v>
      </c>
      <c r="L27" s="21">
        <f t="shared" si="0"/>
        <v>3207757816.8</v>
      </c>
      <c r="M27" s="21">
        <f>+VLOOKUP(B27,'[3]Sheet1'!$B$16:$P$67,14,0)+L27</f>
        <v>18337127866.719997</v>
      </c>
      <c r="N27" s="22">
        <f t="shared" si="1"/>
        <v>0.007991519501553588</v>
      </c>
    </row>
    <row r="28" spans="1:14" ht="15">
      <c r="A28" s="15">
        <f t="shared" si="2"/>
        <v>13</v>
      </c>
      <c r="B28" s="16" t="s">
        <v>38</v>
      </c>
      <c r="C28" s="17" t="s">
        <v>39</v>
      </c>
      <c r="D28" s="18" t="s">
        <v>19</v>
      </c>
      <c r="E28" s="18"/>
      <c r="F28" s="19"/>
      <c r="G28" s="20">
        <f>VLOOKUP(B28,'[1]Sheet1'!$B$16:$G$69,6,0)</f>
        <v>1424939966.69</v>
      </c>
      <c r="H28" s="20">
        <f>VLOOKUP(B28,'[2]Brokers'!$B$9:$AC$69,28,0)</f>
        <v>0</v>
      </c>
      <c r="I28" s="20">
        <f>VLOOKUP(B28,'[1]Sheet1'!$B$16:$I$67,8,0)</f>
        <v>0</v>
      </c>
      <c r="J28" s="20">
        <v>0</v>
      </c>
      <c r="K28" s="20">
        <f>VLOOKUP(B28,'[1]Sheet1'!$B$16:$K$67,10,0)</f>
        <v>22000000</v>
      </c>
      <c r="L28" s="21">
        <f t="shared" si="0"/>
        <v>1446939966.69</v>
      </c>
      <c r="M28" s="21">
        <f>+VLOOKUP(B28,'[3]Sheet1'!$B$16:$P$67,14,0)+L28</f>
        <v>14379767425.42</v>
      </c>
      <c r="N28" s="22">
        <f t="shared" si="1"/>
        <v>0.006266858836525322</v>
      </c>
    </row>
    <row r="29" spans="1:14" ht="15">
      <c r="A29" s="15">
        <f t="shared" si="2"/>
        <v>14</v>
      </c>
      <c r="B29" s="16" t="s">
        <v>40</v>
      </c>
      <c r="C29" s="17" t="s">
        <v>41</v>
      </c>
      <c r="D29" s="18" t="s">
        <v>19</v>
      </c>
      <c r="E29" s="19"/>
      <c r="F29" s="19" t="s">
        <v>19</v>
      </c>
      <c r="G29" s="20">
        <f>VLOOKUP(B29,'[1]Sheet1'!$B$16:$G$69,6,0)</f>
        <v>517253419.53999996</v>
      </c>
      <c r="H29" s="20">
        <f>VLOOKUP(B29,'[2]Brokers'!$B$9:$AC$69,28,0)</f>
        <v>0</v>
      </c>
      <c r="I29" s="20">
        <f>VLOOKUP(B29,'[1]Sheet1'!$B$16:$I$67,8,0)</f>
        <v>0</v>
      </c>
      <c r="J29" s="20">
        <v>0</v>
      </c>
      <c r="K29" s="20">
        <f>VLOOKUP(B29,'[1]Sheet1'!$B$16:$K$67,10,0)</f>
        <v>0</v>
      </c>
      <c r="L29" s="21">
        <f t="shared" si="0"/>
        <v>517253419.53999996</v>
      </c>
      <c r="M29" s="21">
        <f>+VLOOKUP(B29,'[3]Sheet1'!$B$16:$P$67,14,0)+L29</f>
        <v>10252934637.470001</v>
      </c>
      <c r="N29" s="22">
        <f t="shared" si="1"/>
        <v>0.004468340282024327</v>
      </c>
    </row>
    <row r="30" spans="1:14" ht="15">
      <c r="A30" s="15">
        <f t="shared" si="2"/>
        <v>15</v>
      </c>
      <c r="B30" s="16" t="s">
        <v>48</v>
      </c>
      <c r="C30" s="17" t="s">
        <v>48</v>
      </c>
      <c r="D30" s="18" t="s">
        <v>19</v>
      </c>
      <c r="E30" s="19"/>
      <c r="F30" s="19"/>
      <c r="G30" s="20">
        <f>VLOOKUP(B30,'[1]Sheet1'!$B$16:$G$69,6,0)</f>
        <v>355203616.13</v>
      </c>
      <c r="H30" s="20">
        <f>VLOOKUP(B30,'[2]Brokers'!$B$9:$AC$69,28,0)</f>
        <v>0</v>
      </c>
      <c r="I30" s="20">
        <f>VLOOKUP(B30,'[1]Sheet1'!$B$16:$I$67,8,0)</f>
        <v>10000000</v>
      </c>
      <c r="J30" s="20">
        <v>0</v>
      </c>
      <c r="K30" s="20">
        <f>VLOOKUP(B30,'[1]Sheet1'!$B$16:$K$67,10,0)</f>
        <v>2500000000</v>
      </c>
      <c r="L30" s="21">
        <f t="shared" si="0"/>
        <v>2865203616.13</v>
      </c>
      <c r="M30" s="21">
        <f>+VLOOKUP(B30,'[3]Sheet1'!$B$16:$P$67,14,0)+L30</f>
        <v>7544022354.02</v>
      </c>
      <c r="N30" s="22">
        <f t="shared" si="1"/>
        <v>0.0032877668847870077</v>
      </c>
    </row>
    <row r="31" spans="1:14" ht="15">
      <c r="A31" s="15">
        <f t="shared" si="2"/>
        <v>16</v>
      </c>
      <c r="B31" s="16" t="s">
        <v>44</v>
      </c>
      <c r="C31" s="17" t="s">
        <v>45</v>
      </c>
      <c r="D31" s="18" t="s">
        <v>19</v>
      </c>
      <c r="E31" s="19" t="s">
        <v>19</v>
      </c>
      <c r="F31" s="19" t="s">
        <v>19</v>
      </c>
      <c r="G31" s="20">
        <f>VLOOKUP(B31,'[1]Sheet1'!$B$16:$G$69,6,0)</f>
        <v>462252694.01</v>
      </c>
      <c r="H31" s="20">
        <f>VLOOKUP(B31,'[2]Brokers'!$B$9:$AC$69,28,0)</f>
        <v>0</v>
      </c>
      <c r="I31" s="20">
        <f>VLOOKUP(B31,'[1]Sheet1'!$B$16:$I$67,8,0)</f>
        <v>26780309</v>
      </c>
      <c r="J31" s="20">
        <v>0</v>
      </c>
      <c r="K31" s="20">
        <f>VLOOKUP(B31,'[1]Sheet1'!$B$16:$K$67,10,0)</f>
        <v>100000000</v>
      </c>
      <c r="L31" s="21">
        <f t="shared" si="0"/>
        <v>589033003.01</v>
      </c>
      <c r="M31" s="21">
        <f>+VLOOKUP(B31,'[3]Sheet1'!$B$16:$P$67,14,0)+L31</f>
        <v>5129114334.420001</v>
      </c>
      <c r="N31" s="22">
        <f t="shared" si="1"/>
        <v>0.0022353237391994777</v>
      </c>
    </row>
    <row r="32" spans="1:15" ht="15">
      <c r="A32" s="15">
        <f t="shared" si="2"/>
        <v>17</v>
      </c>
      <c r="B32" s="16" t="s">
        <v>46</v>
      </c>
      <c r="C32" s="17" t="s">
        <v>47</v>
      </c>
      <c r="D32" s="18" t="s">
        <v>19</v>
      </c>
      <c r="E32" s="19"/>
      <c r="F32" s="19"/>
      <c r="G32" s="20">
        <f>VLOOKUP(B32,'[1]Sheet1'!$B$16:$G$69,6,0)</f>
        <v>256561617</v>
      </c>
      <c r="H32" s="20">
        <f>VLOOKUP(B32,'[2]Brokers'!$B$9:$AC$69,28,0)</f>
        <v>0</v>
      </c>
      <c r="I32" s="20">
        <f>VLOOKUP(B32,'[1]Sheet1'!$B$16:$I$67,8,0)</f>
        <v>15778100</v>
      </c>
      <c r="J32" s="20">
        <v>0</v>
      </c>
      <c r="K32" s="20">
        <f>VLOOKUP(B32,'[1]Sheet1'!$B$16:$K$67,10,0)</f>
        <v>601800000</v>
      </c>
      <c r="L32" s="21">
        <f t="shared" si="0"/>
        <v>874139717</v>
      </c>
      <c r="M32" s="21">
        <f>+VLOOKUP(B32,'[3]Sheet1'!$B$16:$P$67,14,0)+L32</f>
        <v>4180384576.99</v>
      </c>
      <c r="N32" s="22">
        <f t="shared" si="1"/>
        <v>0.0018218570058422744</v>
      </c>
      <c r="O32" s="1"/>
    </row>
    <row r="33" spans="1:15" ht="15">
      <c r="A33" s="15">
        <f t="shared" si="2"/>
        <v>18</v>
      </c>
      <c r="B33" s="16" t="s">
        <v>51</v>
      </c>
      <c r="C33" s="17" t="s">
        <v>52</v>
      </c>
      <c r="D33" s="18" t="s">
        <v>19</v>
      </c>
      <c r="E33" s="19" t="s">
        <v>19</v>
      </c>
      <c r="F33" s="19" t="s">
        <v>19</v>
      </c>
      <c r="G33" s="20">
        <f>VLOOKUP(B33,'[1]Sheet1'!$B$16:$G$69,6,0)</f>
        <v>184741667.16</v>
      </c>
      <c r="H33" s="20">
        <f>VLOOKUP(B33,'[2]Brokers'!$B$9:$AC$69,28,0)</f>
        <v>0</v>
      </c>
      <c r="I33" s="20">
        <f>VLOOKUP(B33,'[1]Sheet1'!$B$16:$I$67,8,0)</f>
        <v>99987224</v>
      </c>
      <c r="J33" s="20">
        <v>0</v>
      </c>
      <c r="K33" s="20">
        <f>VLOOKUP(B33,'[1]Sheet1'!$B$16:$K$67,10,0)</f>
        <v>0</v>
      </c>
      <c r="L33" s="21">
        <f t="shared" si="0"/>
        <v>284728891.15999997</v>
      </c>
      <c r="M33" s="21">
        <f>+VLOOKUP(B33,'[3]Sheet1'!$B$16:$P$67,14,0)+L33</f>
        <v>3015214818.98</v>
      </c>
      <c r="N33" s="22">
        <f t="shared" si="1"/>
        <v>0.0013140633692686448</v>
      </c>
      <c r="O33" s="1"/>
    </row>
    <row r="34" spans="1:15" ht="15">
      <c r="A34" s="15">
        <f t="shared" si="2"/>
        <v>19</v>
      </c>
      <c r="B34" s="16" t="s">
        <v>49</v>
      </c>
      <c r="C34" s="17" t="s">
        <v>50</v>
      </c>
      <c r="D34" s="18" t="s">
        <v>19</v>
      </c>
      <c r="E34" s="19" t="s">
        <v>19</v>
      </c>
      <c r="F34" s="19"/>
      <c r="G34" s="20">
        <f>VLOOKUP(B34,'[1]Sheet1'!$B$16:$G$69,6,0)</f>
        <v>216225559.34</v>
      </c>
      <c r="H34" s="20">
        <f>VLOOKUP(B34,'[2]Brokers'!$B$9:$AC$69,28,0)</f>
        <v>0</v>
      </c>
      <c r="I34" s="20">
        <f>VLOOKUP(B34,'[1]Sheet1'!$B$16:$I$67,8,0)</f>
        <v>10600000</v>
      </c>
      <c r="J34" s="20">
        <v>0</v>
      </c>
      <c r="K34" s="20">
        <f>VLOOKUP(B34,'[1]Sheet1'!$B$16:$K$67,10,0)</f>
        <v>100000000</v>
      </c>
      <c r="L34" s="21">
        <f t="shared" si="0"/>
        <v>326825559.34000003</v>
      </c>
      <c r="M34" s="21">
        <f>+VLOOKUP(B34,'[3]Sheet1'!$B$16:$P$67,14,0)+L34</f>
        <v>2449647218.56</v>
      </c>
      <c r="N34" s="22">
        <f t="shared" si="1"/>
        <v>0.0010675828658302537</v>
      </c>
      <c r="O34" s="1"/>
    </row>
    <row r="35" spans="1:15" ht="15">
      <c r="A35" s="15">
        <f t="shared" si="2"/>
        <v>20</v>
      </c>
      <c r="B35" s="16" t="s">
        <v>54</v>
      </c>
      <c r="C35" s="17" t="s">
        <v>55</v>
      </c>
      <c r="D35" s="18" t="s">
        <v>19</v>
      </c>
      <c r="E35" s="19"/>
      <c r="F35" s="19"/>
      <c r="G35" s="20">
        <f>VLOOKUP(B35,'[1]Sheet1'!$B$16:$G$69,6,0)</f>
        <v>349169381.89</v>
      </c>
      <c r="H35" s="20">
        <f>VLOOKUP(B35,'[2]Brokers'!$B$9:$AC$69,28,0)</f>
        <v>0</v>
      </c>
      <c r="I35" s="20">
        <f>VLOOKUP(B35,'[1]Sheet1'!$B$16:$I$67,8,0)</f>
        <v>0</v>
      </c>
      <c r="J35" s="20">
        <v>0</v>
      </c>
      <c r="K35" s="20">
        <f>VLOOKUP(B35,'[1]Sheet1'!$B$16:$K$67,10,0)</f>
        <v>0</v>
      </c>
      <c r="L35" s="21">
        <f t="shared" si="0"/>
        <v>349169381.89</v>
      </c>
      <c r="M35" s="21">
        <f>+VLOOKUP(B35,'[3]Sheet1'!$B$16:$P$67,14,0)+L35</f>
        <v>2106324033.33</v>
      </c>
      <c r="N35" s="22">
        <f t="shared" si="1"/>
        <v>0.0009179588925426744</v>
      </c>
      <c r="O35" s="1"/>
    </row>
    <row r="36" spans="1:15" ht="15">
      <c r="A36" s="15">
        <f t="shared" si="2"/>
        <v>21</v>
      </c>
      <c r="B36" s="16" t="s">
        <v>56</v>
      </c>
      <c r="C36" s="17" t="s">
        <v>57</v>
      </c>
      <c r="D36" s="18" t="s">
        <v>19</v>
      </c>
      <c r="E36" s="19"/>
      <c r="F36" s="19"/>
      <c r="G36" s="20">
        <f>VLOOKUP(B36,'[1]Sheet1'!$B$16:$G$69,6,0)</f>
        <v>161058054.10000002</v>
      </c>
      <c r="H36" s="20">
        <f>VLOOKUP(B36,'[2]Brokers'!$B$9:$AC$69,28,0)</f>
        <v>0</v>
      </c>
      <c r="I36" s="20">
        <f>VLOOKUP(B36,'[1]Sheet1'!$B$16:$I$67,8,0)</f>
        <v>0</v>
      </c>
      <c r="J36" s="20">
        <v>0</v>
      </c>
      <c r="K36" s="20">
        <f>VLOOKUP(B36,'[1]Sheet1'!$B$16:$K$67,10,0)</f>
        <v>0</v>
      </c>
      <c r="L36" s="21">
        <f t="shared" si="0"/>
        <v>161058054.10000002</v>
      </c>
      <c r="M36" s="21">
        <f>+VLOOKUP(B36,'[3]Sheet1'!$B$16:$P$67,14,0)+L36</f>
        <v>1463998602.08</v>
      </c>
      <c r="N36" s="22">
        <f t="shared" si="1"/>
        <v>0.0006380264926877144</v>
      </c>
      <c r="O36" s="1"/>
    </row>
    <row r="37" spans="1:15" ht="15">
      <c r="A37" s="15">
        <f t="shared" si="2"/>
        <v>22</v>
      </c>
      <c r="B37" s="16" t="s">
        <v>58</v>
      </c>
      <c r="C37" s="17" t="s">
        <v>59</v>
      </c>
      <c r="D37" s="18" t="s">
        <v>19</v>
      </c>
      <c r="E37" s="19"/>
      <c r="F37" s="19"/>
      <c r="G37" s="20">
        <f>VLOOKUP(B37,'[1]Sheet1'!$B$16:$G$69,6,0)</f>
        <v>98772228.21000001</v>
      </c>
      <c r="H37" s="20">
        <f>VLOOKUP(B37,'[2]Brokers'!$B$9:$AC$69,28,0)</f>
        <v>0</v>
      </c>
      <c r="I37" s="20">
        <f>VLOOKUP(B37,'[1]Sheet1'!$B$16:$I$67,8,0)</f>
        <v>0</v>
      </c>
      <c r="J37" s="20">
        <v>0</v>
      </c>
      <c r="K37" s="20">
        <f>VLOOKUP(B37,'[1]Sheet1'!$B$16:$K$67,10,0)</f>
        <v>0</v>
      </c>
      <c r="L37" s="21">
        <f t="shared" si="0"/>
        <v>98772228.21000001</v>
      </c>
      <c r="M37" s="21">
        <f>+VLOOKUP(B37,'[3]Sheet1'!$B$16:$P$67,14,0)+L37</f>
        <v>1408937555.45</v>
      </c>
      <c r="N37" s="22">
        <f t="shared" si="1"/>
        <v>0.0006140302904952113</v>
      </c>
      <c r="O37" s="1"/>
    </row>
    <row r="38" spans="1:15" ht="15">
      <c r="A38" s="15">
        <f t="shared" si="2"/>
        <v>23</v>
      </c>
      <c r="B38" s="16" t="s">
        <v>60</v>
      </c>
      <c r="C38" s="17" t="s">
        <v>61</v>
      </c>
      <c r="D38" s="18" t="s">
        <v>19</v>
      </c>
      <c r="E38" s="19" t="s">
        <v>19</v>
      </c>
      <c r="F38" s="19" t="s">
        <v>19</v>
      </c>
      <c r="G38" s="20">
        <f>VLOOKUP(B38,'[1]Sheet1'!$B$16:$G$69,6,0)</f>
        <v>178851310.95</v>
      </c>
      <c r="H38" s="20">
        <f>VLOOKUP(B38,'[2]Brokers'!$B$9:$AC$69,28,0)</f>
        <v>0</v>
      </c>
      <c r="I38" s="20">
        <f>VLOOKUP(B38,'[1]Sheet1'!$B$16:$I$67,8,0)</f>
        <v>0</v>
      </c>
      <c r="J38" s="20">
        <v>0</v>
      </c>
      <c r="K38" s="20">
        <f>VLOOKUP(B38,'[1]Sheet1'!$B$16:$K$67,10,0)</f>
        <v>0</v>
      </c>
      <c r="L38" s="21">
        <f t="shared" si="0"/>
        <v>178851310.95</v>
      </c>
      <c r="M38" s="21">
        <f>+VLOOKUP(B38,'[3]Sheet1'!$B$16:$P$67,14,0)+L38</f>
        <v>979311166.6100001</v>
      </c>
      <c r="N38" s="22">
        <f t="shared" si="1"/>
        <v>0.00042679444365203615</v>
      </c>
      <c r="O38" s="1"/>
    </row>
    <row r="39" spans="1:15" ht="15">
      <c r="A39" s="15">
        <f t="shared" si="2"/>
        <v>24</v>
      </c>
      <c r="B39" s="16" t="s">
        <v>65</v>
      </c>
      <c r="C39" s="17" t="s">
        <v>66</v>
      </c>
      <c r="D39" s="18" t="s">
        <v>19</v>
      </c>
      <c r="E39" s="19"/>
      <c r="F39" s="19"/>
      <c r="G39" s="20">
        <f>VLOOKUP(B39,'[1]Sheet1'!$B$16:$G$69,6,0)</f>
        <v>140991350</v>
      </c>
      <c r="H39" s="20">
        <f>VLOOKUP(B39,'[2]Brokers'!$B$9:$AC$69,28,0)</f>
        <v>0</v>
      </c>
      <c r="I39" s="20">
        <f>VLOOKUP(B39,'[1]Sheet1'!$B$16:$I$67,8,0)</f>
        <v>0</v>
      </c>
      <c r="J39" s="20">
        <v>0</v>
      </c>
      <c r="K39" s="20">
        <f>VLOOKUP(B39,'[1]Sheet1'!$B$16:$K$67,10,0)</f>
        <v>0</v>
      </c>
      <c r="L39" s="21">
        <f t="shared" si="0"/>
        <v>140991350</v>
      </c>
      <c r="M39" s="21">
        <f>+VLOOKUP(B39,'[3]Sheet1'!$B$16:$P$67,14,0)+L39</f>
        <v>969804936.93</v>
      </c>
      <c r="N39" s="22">
        <f t="shared" si="1"/>
        <v>0.0004226515255011601</v>
      </c>
      <c r="O39" s="1"/>
    </row>
    <row r="40" spans="1:15" ht="15">
      <c r="A40" s="15">
        <f t="shared" si="2"/>
        <v>25</v>
      </c>
      <c r="B40" s="16" t="s">
        <v>62</v>
      </c>
      <c r="C40" s="17" t="s">
        <v>62</v>
      </c>
      <c r="D40" s="18" t="s">
        <v>19</v>
      </c>
      <c r="E40" s="19"/>
      <c r="F40" s="19"/>
      <c r="G40" s="20">
        <f>VLOOKUP(B40,'[1]Sheet1'!$B$16:$G$69,6,0)</f>
        <v>39650107.8</v>
      </c>
      <c r="H40" s="20">
        <f>VLOOKUP(B40,'[2]Brokers'!$B$9:$AC$69,28,0)</f>
        <v>0</v>
      </c>
      <c r="I40" s="20">
        <f>VLOOKUP(B40,'[1]Sheet1'!$B$16:$I$67,8,0)</f>
        <v>20225351</v>
      </c>
      <c r="J40" s="20">
        <v>0</v>
      </c>
      <c r="K40" s="20">
        <f>VLOOKUP(B40,'[1]Sheet1'!$B$16:$K$67,10,0)</f>
        <v>0</v>
      </c>
      <c r="L40" s="21">
        <f t="shared" si="0"/>
        <v>59875458.8</v>
      </c>
      <c r="M40" s="21">
        <f>+VLOOKUP(B40,'[3]Sheet1'!$B$16:$P$67,14,0)+L40</f>
        <v>877291848.89</v>
      </c>
      <c r="N40" s="22">
        <f t="shared" si="1"/>
        <v>0.0003823333168594244</v>
      </c>
      <c r="O40" s="1"/>
    </row>
    <row r="41" spans="1:15" ht="15">
      <c r="A41" s="15">
        <f t="shared" si="2"/>
        <v>26</v>
      </c>
      <c r="B41" s="16" t="s">
        <v>63</v>
      </c>
      <c r="C41" s="17" t="s">
        <v>64</v>
      </c>
      <c r="D41" s="18" t="s">
        <v>19</v>
      </c>
      <c r="E41" s="19" t="s">
        <v>19</v>
      </c>
      <c r="F41" s="19"/>
      <c r="G41" s="20">
        <f>VLOOKUP(B41,'[1]Sheet1'!$B$16:$G$69,6,0)</f>
        <v>56863684.45999999</v>
      </c>
      <c r="H41" s="20">
        <f>VLOOKUP(B41,'[2]Brokers'!$B$9:$AC$69,28,0)</f>
        <v>0</v>
      </c>
      <c r="I41" s="20">
        <f>VLOOKUP(B41,'[1]Sheet1'!$B$16:$I$67,8,0)</f>
        <v>0</v>
      </c>
      <c r="J41" s="20">
        <v>0</v>
      </c>
      <c r="K41" s="20">
        <f>VLOOKUP(B41,'[1]Sheet1'!$B$16:$K$67,10,0)</f>
        <v>0</v>
      </c>
      <c r="L41" s="21">
        <f t="shared" si="0"/>
        <v>56863684.45999999</v>
      </c>
      <c r="M41" s="21">
        <f>+VLOOKUP(B41,'[3]Sheet1'!$B$16:$P$67,14,0)+L41</f>
        <v>729010274.1500001</v>
      </c>
      <c r="N41" s="22">
        <f t="shared" si="1"/>
        <v>0.0003177105959584904</v>
      </c>
      <c r="O41" s="1"/>
    </row>
    <row r="42" spans="1:15" ht="15">
      <c r="A42" s="15">
        <f t="shared" si="2"/>
        <v>27</v>
      </c>
      <c r="B42" s="16" t="s">
        <v>100</v>
      </c>
      <c r="C42" s="17" t="s">
        <v>100</v>
      </c>
      <c r="D42" s="18" t="s">
        <v>19</v>
      </c>
      <c r="E42" s="19"/>
      <c r="F42" s="19"/>
      <c r="G42" s="20">
        <f>VLOOKUP(B42,'[1]Sheet1'!$B$16:$G$69,6,0)</f>
        <v>0</v>
      </c>
      <c r="H42" s="20">
        <f>VLOOKUP(B42,'[2]Brokers'!$B$9:$AC$69,28,0)</f>
        <v>0</v>
      </c>
      <c r="I42" s="20">
        <f>VLOOKUP(B42,'[1]Sheet1'!$B$16:$I$67,8,0)</f>
        <v>0</v>
      </c>
      <c r="J42" s="20">
        <v>0</v>
      </c>
      <c r="K42" s="20">
        <f>VLOOKUP(B42,'[1]Sheet1'!$B$16:$K$67,10,0)</f>
        <v>0</v>
      </c>
      <c r="L42" s="21">
        <f t="shared" si="0"/>
        <v>0</v>
      </c>
      <c r="M42" s="21">
        <f>+VLOOKUP(B42,'[3]Sheet1'!$B$16:$P$67,14,0)+L42</f>
        <v>630239000</v>
      </c>
      <c r="N42" s="22">
        <f t="shared" si="1"/>
        <v>0.0002746650018338195</v>
      </c>
      <c r="O42" s="1"/>
    </row>
    <row r="43" spans="1:15" ht="15">
      <c r="A43" s="15">
        <f t="shared" si="2"/>
        <v>28</v>
      </c>
      <c r="B43" s="16" t="s">
        <v>67</v>
      </c>
      <c r="C43" s="17" t="s">
        <v>68</v>
      </c>
      <c r="D43" s="18" t="s">
        <v>19</v>
      </c>
      <c r="E43" s="19"/>
      <c r="F43" s="19"/>
      <c r="G43" s="20">
        <f>VLOOKUP(B43,'[1]Sheet1'!$B$16:$G$69,6,0)</f>
        <v>0</v>
      </c>
      <c r="H43" s="20">
        <f>VLOOKUP(B43,'[2]Brokers'!$B$9:$AC$69,28,0)</f>
        <v>0</v>
      </c>
      <c r="I43" s="20">
        <f>VLOOKUP(B43,'[1]Sheet1'!$B$16:$I$67,8,0)</f>
        <v>0</v>
      </c>
      <c r="J43" s="20">
        <v>0</v>
      </c>
      <c r="K43" s="20">
        <f>VLOOKUP(B43,'[1]Sheet1'!$B$16:$K$67,10,0)</f>
        <v>0</v>
      </c>
      <c r="L43" s="21">
        <f t="shared" si="0"/>
        <v>0</v>
      </c>
      <c r="M43" s="21">
        <f>+VLOOKUP(B43,'[3]Sheet1'!$B$16:$P$67,14,0)+L43</f>
        <v>483646267.95</v>
      </c>
      <c r="N43" s="22">
        <f t="shared" si="1"/>
        <v>0.00021077829692133732</v>
      </c>
      <c r="O43" s="1"/>
    </row>
    <row r="44" spans="1:15" ht="15">
      <c r="A44" s="15">
        <f t="shared" si="2"/>
        <v>29</v>
      </c>
      <c r="B44" s="16" t="s">
        <v>73</v>
      </c>
      <c r="C44" s="17" t="s">
        <v>74</v>
      </c>
      <c r="D44" s="18" t="s">
        <v>19</v>
      </c>
      <c r="E44" s="19"/>
      <c r="F44" s="19"/>
      <c r="G44" s="20">
        <f>VLOOKUP(B44,'[1]Sheet1'!$B$16:$G$69,6,0)</f>
        <v>38890330.41</v>
      </c>
      <c r="H44" s="20">
        <f>VLOOKUP(B44,'[2]Brokers'!$B$9:$AC$69,28,0)</f>
        <v>0</v>
      </c>
      <c r="I44" s="20">
        <f>VLOOKUP(B44,'[1]Sheet1'!$B$16:$I$67,8,0)</f>
        <v>0</v>
      </c>
      <c r="J44" s="20">
        <v>0</v>
      </c>
      <c r="K44" s="20">
        <f>VLOOKUP(B44,'[1]Sheet1'!$B$16:$K$67,10,0)</f>
        <v>0</v>
      </c>
      <c r="L44" s="21">
        <f t="shared" si="0"/>
        <v>38890330.41</v>
      </c>
      <c r="M44" s="21">
        <f>+VLOOKUP(B44,'[3]Sheet1'!$B$16:$P$67,14,0)+L44</f>
        <v>466962839.30999994</v>
      </c>
      <c r="N44" s="22">
        <f t="shared" si="1"/>
        <v>0.00020350747750521106</v>
      </c>
      <c r="O44" s="1"/>
    </row>
    <row r="45" spans="1:15" ht="15">
      <c r="A45" s="15">
        <f t="shared" si="2"/>
        <v>30</v>
      </c>
      <c r="B45" s="16" t="s">
        <v>71</v>
      </c>
      <c r="C45" s="17" t="s">
        <v>72</v>
      </c>
      <c r="D45" s="18" t="s">
        <v>19</v>
      </c>
      <c r="E45" s="19"/>
      <c r="F45" s="19"/>
      <c r="G45" s="20">
        <f>VLOOKUP(B45,'[1]Sheet1'!$B$16:$G$69,6,0)</f>
        <v>26579823.1</v>
      </c>
      <c r="H45" s="20">
        <f>VLOOKUP(B45,'[2]Brokers'!$B$9:$AC$69,28,0)</f>
        <v>0</v>
      </c>
      <c r="I45" s="20">
        <f>VLOOKUP(B45,'[1]Sheet1'!$B$16:$I$67,8,0)</f>
        <v>0</v>
      </c>
      <c r="J45" s="20">
        <v>0</v>
      </c>
      <c r="K45" s="20">
        <f>VLOOKUP(B45,'[1]Sheet1'!$B$16:$K$67,10,0)</f>
        <v>0</v>
      </c>
      <c r="L45" s="21">
        <f t="shared" si="0"/>
        <v>26579823.1</v>
      </c>
      <c r="M45" s="21">
        <f>+VLOOKUP(B45,'[3]Sheet1'!$B$16:$P$67,14,0)+L45</f>
        <v>463702756.31</v>
      </c>
      <c r="N45" s="22">
        <f t="shared" si="1"/>
        <v>0.00020208669792290437</v>
      </c>
      <c r="O45" s="1"/>
    </row>
    <row r="46" spans="1:15" ht="15">
      <c r="A46" s="15">
        <f t="shared" si="2"/>
        <v>31</v>
      </c>
      <c r="B46" s="16" t="s">
        <v>69</v>
      </c>
      <c r="C46" s="17" t="s">
        <v>70</v>
      </c>
      <c r="D46" s="18" t="s">
        <v>19</v>
      </c>
      <c r="E46" s="19"/>
      <c r="F46" s="18" t="s">
        <v>19</v>
      </c>
      <c r="G46" s="20">
        <f>VLOOKUP(B46,'[1]Sheet1'!$B$16:$G$69,6,0)</f>
        <v>7257185</v>
      </c>
      <c r="H46" s="20">
        <f>VLOOKUP(B46,'[2]Brokers'!$B$9:$AC$69,28,0)</f>
        <v>0</v>
      </c>
      <c r="I46" s="20">
        <f>VLOOKUP(B46,'[1]Sheet1'!$B$16:$I$67,8,0)</f>
        <v>0</v>
      </c>
      <c r="J46" s="20">
        <v>0</v>
      </c>
      <c r="K46" s="20">
        <f>VLOOKUP(B46,'[1]Sheet1'!$B$16:$K$67,10,0)</f>
        <v>0</v>
      </c>
      <c r="L46" s="21">
        <f t="shared" si="0"/>
        <v>7257185</v>
      </c>
      <c r="M46" s="21">
        <f>+VLOOKUP(B46,'[3]Sheet1'!$B$16:$P$67,14,0)+L46</f>
        <v>449035848</v>
      </c>
      <c r="N46" s="22">
        <f t="shared" si="1"/>
        <v>0.00019569469996996488</v>
      </c>
      <c r="O46" s="1"/>
    </row>
    <row r="47" spans="1:15" ht="15">
      <c r="A47" s="15">
        <f t="shared" si="2"/>
        <v>32</v>
      </c>
      <c r="B47" s="16" t="s">
        <v>75</v>
      </c>
      <c r="C47" s="17" t="s">
        <v>75</v>
      </c>
      <c r="D47" s="18" t="s">
        <v>19</v>
      </c>
      <c r="E47" s="19"/>
      <c r="F47" s="19"/>
      <c r="G47" s="20">
        <f>VLOOKUP(B47,'[1]Sheet1'!$B$16:$G$69,6,0)</f>
        <v>56329981.86</v>
      </c>
      <c r="H47" s="20">
        <f>VLOOKUP(B47,'[2]Brokers'!$B$9:$AC$69,28,0)</f>
        <v>0</v>
      </c>
      <c r="I47" s="20">
        <f>VLOOKUP(B47,'[1]Sheet1'!$B$16:$I$67,8,0)</f>
        <v>0</v>
      </c>
      <c r="J47" s="20">
        <v>0</v>
      </c>
      <c r="K47" s="20">
        <f>VLOOKUP(B47,'[1]Sheet1'!$B$16:$K$67,10,0)</f>
        <v>0</v>
      </c>
      <c r="L47" s="21">
        <f t="shared" si="0"/>
        <v>56329981.86</v>
      </c>
      <c r="M47" s="21">
        <f>+VLOOKUP(B47,'[3]Sheet1'!$B$16:$P$67,14,0)+L47</f>
        <v>446535131.28000003</v>
      </c>
      <c r="N47" s="22">
        <f t="shared" si="1"/>
        <v>0.00019460486046069198</v>
      </c>
      <c r="O47" s="1"/>
    </row>
    <row r="48" spans="1:14" ht="15">
      <c r="A48" s="15">
        <f t="shared" si="2"/>
        <v>33</v>
      </c>
      <c r="B48" s="16" t="s">
        <v>86</v>
      </c>
      <c r="C48" s="17" t="s">
        <v>87</v>
      </c>
      <c r="D48" s="18" t="s">
        <v>19</v>
      </c>
      <c r="E48" s="19"/>
      <c r="F48" s="19"/>
      <c r="G48" s="20">
        <f>VLOOKUP(B48,'[1]Sheet1'!$B$16:$G$69,6,0)</f>
        <v>140794020.97</v>
      </c>
      <c r="H48" s="20">
        <f>VLOOKUP(B48,'[2]Brokers'!$B$9:$AC$69,28,0)</f>
        <v>0</v>
      </c>
      <c r="I48" s="20">
        <f>VLOOKUP(B48,'[1]Sheet1'!$B$16:$I$67,8,0)</f>
        <v>0</v>
      </c>
      <c r="J48" s="20">
        <v>0</v>
      </c>
      <c r="K48" s="20">
        <f>VLOOKUP(B48,'[1]Sheet1'!$B$16:$K$67,10,0)</f>
        <v>0</v>
      </c>
      <c r="L48" s="21">
        <f aca="true" t="shared" si="3" ref="L48:L67">G48+H48+I48+J48+K48</f>
        <v>140794020.97</v>
      </c>
      <c r="M48" s="21">
        <f>+VLOOKUP(B48,'[3]Sheet1'!$B$16:$P$67,14,0)+L48</f>
        <v>389775432.94</v>
      </c>
      <c r="N48" s="22">
        <f aca="true" t="shared" si="4" ref="N48:N67">M48/$M$68</f>
        <v>0.0001698683674022758</v>
      </c>
    </row>
    <row r="49" spans="1:14" ht="15">
      <c r="A49" s="15">
        <f t="shared" si="2"/>
        <v>34</v>
      </c>
      <c r="B49" s="16" t="s">
        <v>78</v>
      </c>
      <c r="C49" s="17" t="s">
        <v>79</v>
      </c>
      <c r="D49" s="18" t="s">
        <v>19</v>
      </c>
      <c r="E49" s="19"/>
      <c r="F49" s="19"/>
      <c r="G49" s="20">
        <f>VLOOKUP(B49,'[1]Sheet1'!$B$16:$G$69,6,0)</f>
        <v>47935138.4</v>
      </c>
      <c r="H49" s="20">
        <f>VLOOKUP(B49,'[2]Brokers'!$B$9:$AC$69,28,0)</f>
        <v>0</v>
      </c>
      <c r="I49" s="20">
        <f>VLOOKUP(B49,'[1]Sheet1'!$B$16:$I$67,8,0)</f>
        <v>0</v>
      </c>
      <c r="J49" s="20">
        <v>0</v>
      </c>
      <c r="K49" s="20">
        <f>VLOOKUP(B49,'[1]Sheet1'!$B$16:$K$67,10,0)</f>
        <v>0</v>
      </c>
      <c r="L49" s="21">
        <f t="shared" si="3"/>
        <v>47935138.4</v>
      </c>
      <c r="M49" s="21">
        <f>+VLOOKUP(B49,'[3]Sheet1'!$B$16:$P$67,14,0)+L49</f>
        <v>274349560.53</v>
      </c>
      <c r="N49" s="22">
        <f t="shared" si="4"/>
        <v>0.00011956451845423723</v>
      </c>
    </row>
    <row r="50" spans="1:15" s="24" customFormat="1" ht="15">
      <c r="A50" s="15">
        <f t="shared" si="2"/>
        <v>35</v>
      </c>
      <c r="B50" s="16" t="s">
        <v>90</v>
      </c>
      <c r="C50" s="17" t="s">
        <v>91</v>
      </c>
      <c r="D50" s="18" t="s">
        <v>19</v>
      </c>
      <c r="E50" s="19"/>
      <c r="F50" s="19"/>
      <c r="G50" s="20">
        <f>VLOOKUP(B50,'[1]Sheet1'!$B$16:$G$69,6,0)</f>
        <v>91494041.11</v>
      </c>
      <c r="H50" s="20">
        <f>VLOOKUP(B50,'[2]Brokers'!$B$9:$AC$69,28,0)</f>
        <v>0</v>
      </c>
      <c r="I50" s="20">
        <f>VLOOKUP(B50,'[1]Sheet1'!$B$16:$I$67,8,0)</f>
        <v>0</v>
      </c>
      <c r="J50" s="20">
        <v>0</v>
      </c>
      <c r="K50" s="20">
        <f>VLOOKUP(B50,'[1]Sheet1'!$B$16:$K$67,10,0)</f>
        <v>0</v>
      </c>
      <c r="L50" s="21">
        <f t="shared" si="3"/>
        <v>91494041.11</v>
      </c>
      <c r="M50" s="21">
        <f>+VLOOKUP(B50,'[3]Sheet1'!$B$16:$P$67,14,0)+L50</f>
        <v>269132723.90000004</v>
      </c>
      <c r="N50" s="22">
        <f t="shared" si="4"/>
        <v>0.00011729096438578755</v>
      </c>
      <c r="O50" s="23"/>
    </row>
    <row r="51" spans="1:14" ht="15">
      <c r="A51" s="15">
        <f t="shared" si="2"/>
        <v>36</v>
      </c>
      <c r="B51" s="16" t="s">
        <v>105</v>
      </c>
      <c r="C51" s="17" t="s">
        <v>106</v>
      </c>
      <c r="D51" s="18" t="s">
        <v>19</v>
      </c>
      <c r="E51" s="19" t="s">
        <v>19</v>
      </c>
      <c r="F51" s="19"/>
      <c r="G51" s="20">
        <f>VLOOKUP(B51,'[1]Sheet1'!$B$16:$G$69,6,0)</f>
        <v>178778648</v>
      </c>
      <c r="H51" s="20">
        <f>VLOOKUP(B51,'[2]Brokers'!$B$9:$AC$69,28,0)</f>
        <v>0</v>
      </c>
      <c r="I51" s="20">
        <f>VLOOKUP(B51,'[1]Sheet1'!$B$16:$I$67,8,0)</f>
        <v>0</v>
      </c>
      <c r="J51" s="20">
        <v>0</v>
      </c>
      <c r="K51" s="20">
        <f>VLOOKUP(B51,'[1]Sheet1'!$B$16:$K$67,10,0)</f>
        <v>0</v>
      </c>
      <c r="L51" s="21">
        <f t="shared" si="3"/>
        <v>178778648</v>
      </c>
      <c r="M51" s="21">
        <f>+VLOOKUP(B51,'[3]Sheet1'!$B$16:$P$67,14,0)+L51</f>
        <v>249700518.8</v>
      </c>
      <c r="N51" s="22">
        <f t="shared" si="4"/>
        <v>0.00010882219833128019</v>
      </c>
    </row>
    <row r="52" spans="1:14" ht="15">
      <c r="A52" s="15">
        <f t="shared" si="2"/>
        <v>37</v>
      </c>
      <c r="B52" s="16" t="s">
        <v>76</v>
      </c>
      <c r="C52" s="17" t="s">
        <v>77</v>
      </c>
      <c r="D52" s="18" t="s">
        <v>19</v>
      </c>
      <c r="E52" s="19"/>
      <c r="F52" s="19"/>
      <c r="G52" s="20">
        <f>VLOOKUP(B52,'[1]Sheet1'!$B$16:$G$69,6,0)</f>
        <v>8745233.7</v>
      </c>
      <c r="H52" s="20">
        <f>VLOOKUP(B52,'[2]Brokers'!$B$9:$AC$69,28,0)</f>
        <v>0</v>
      </c>
      <c r="I52" s="20">
        <f>VLOOKUP(B52,'[1]Sheet1'!$B$16:$I$67,8,0)</f>
        <v>0</v>
      </c>
      <c r="J52" s="20">
        <v>0</v>
      </c>
      <c r="K52" s="20">
        <f>VLOOKUP(B52,'[1]Sheet1'!$B$16:$K$67,10,0)</f>
        <v>0</v>
      </c>
      <c r="L52" s="21">
        <f t="shared" si="3"/>
        <v>8745233.7</v>
      </c>
      <c r="M52" s="21">
        <f>+VLOOKUP(B52,'[3]Sheet1'!$B$16:$P$67,14,0)+L52</f>
        <v>227273855.95</v>
      </c>
      <c r="N52" s="22">
        <f t="shared" si="4"/>
        <v>9.90484150636282E-05</v>
      </c>
    </row>
    <row r="53" spans="1:14" ht="15">
      <c r="A53" s="15">
        <f t="shared" si="2"/>
        <v>38</v>
      </c>
      <c r="B53" s="16" t="s">
        <v>92</v>
      </c>
      <c r="C53" s="17" t="s">
        <v>93</v>
      </c>
      <c r="D53" s="18" t="s">
        <v>19</v>
      </c>
      <c r="E53" s="19" t="s">
        <v>19</v>
      </c>
      <c r="F53" s="19" t="s">
        <v>19</v>
      </c>
      <c r="G53" s="20">
        <f>VLOOKUP(B53,'[1]Sheet1'!$B$16:$G$69,6,0)</f>
        <v>106661473.14</v>
      </c>
      <c r="H53" s="20">
        <f>VLOOKUP(B53,'[2]Brokers'!$B$9:$AC$69,28,0)</f>
        <v>0</v>
      </c>
      <c r="I53" s="20">
        <f>VLOOKUP(B53,'[1]Sheet1'!$B$16:$I$67,8,0)</f>
        <v>0</v>
      </c>
      <c r="J53" s="20">
        <v>0</v>
      </c>
      <c r="K53" s="20">
        <f>VLOOKUP(B53,'[1]Sheet1'!$B$16:$K$67,10,0)</f>
        <v>0</v>
      </c>
      <c r="L53" s="21">
        <f t="shared" si="3"/>
        <v>106661473.14</v>
      </c>
      <c r="M53" s="21">
        <f>+VLOOKUP(B53,'[3]Sheet1'!$B$16:$P$67,14,0)+L53</f>
        <v>222596642.39000002</v>
      </c>
      <c r="N53" s="22">
        <f t="shared" si="4"/>
        <v>9.701003459045128E-05</v>
      </c>
    </row>
    <row r="54" spans="1:14" ht="15">
      <c r="A54" s="15">
        <f t="shared" si="2"/>
        <v>39</v>
      </c>
      <c r="B54" s="16" t="s">
        <v>103</v>
      </c>
      <c r="C54" s="17" t="s">
        <v>104</v>
      </c>
      <c r="D54" s="18" t="s">
        <v>19</v>
      </c>
      <c r="E54" s="19" t="s">
        <v>19</v>
      </c>
      <c r="F54" s="19" t="s">
        <v>19</v>
      </c>
      <c r="G54" s="20">
        <f>VLOOKUP(B54,'[1]Sheet1'!$B$16:$G$69,6,0)</f>
        <v>4834537.83</v>
      </c>
      <c r="H54" s="20">
        <f>VLOOKUP(B54,'[2]Brokers'!$B$9:$AC$69,28,0)</f>
        <v>0</v>
      </c>
      <c r="I54" s="20">
        <f>VLOOKUP(B54,'[1]Sheet1'!$B$16:$I$67,8,0)</f>
        <v>0</v>
      </c>
      <c r="J54" s="20">
        <v>0</v>
      </c>
      <c r="K54" s="20">
        <f>VLOOKUP(B54,'[1]Sheet1'!$B$16:$K$67,10,0)</f>
        <v>0</v>
      </c>
      <c r="L54" s="21">
        <f t="shared" si="3"/>
        <v>4834537.83</v>
      </c>
      <c r="M54" s="21">
        <f>+VLOOKUP(B54,'[3]Sheet1'!$B$16:$P$67,14,0)+L54</f>
        <v>196355878.28</v>
      </c>
      <c r="N54" s="22">
        <f t="shared" si="4"/>
        <v>8.557402456505777E-05</v>
      </c>
    </row>
    <row r="55" spans="1:14" ht="15">
      <c r="A55" s="15">
        <f t="shared" si="2"/>
        <v>40</v>
      </c>
      <c r="B55" s="16" t="s">
        <v>80</v>
      </c>
      <c r="C55" s="17" t="s">
        <v>81</v>
      </c>
      <c r="D55" s="18" t="s">
        <v>19</v>
      </c>
      <c r="E55" s="19"/>
      <c r="F55" s="19"/>
      <c r="G55" s="20">
        <f>VLOOKUP(B55,'[1]Sheet1'!$B$16:$G$69,6,0)</f>
        <v>4705947.96</v>
      </c>
      <c r="H55" s="20">
        <f>VLOOKUP(B55,'[2]Brokers'!$B$9:$AC$69,28,0)</f>
        <v>0</v>
      </c>
      <c r="I55" s="20">
        <f>VLOOKUP(B55,'[1]Sheet1'!$B$16:$I$67,8,0)</f>
        <v>0</v>
      </c>
      <c r="J55" s="20">
        <v>0</v>
      </c>
      <c r="K55" s="20">
        <f>VLOOKUP(B55,'[1]Sheet1'!$B$16:$K$67,10,0)</f>
        <v>0</v>
      </c>
      <c r="L55" s="21">
        <f t="shared" si="3"/>
        <v>4705947.96</v>
      </c>
      <c r="M55" s="21">
        <f>+VLOOKUP(B55,'[3]Sheet1'!$B$16:$P$67,14,0)+L55</f>
        <v>194988472.07</v>
      </c>
      <c r="N55" s="22">
        <f t="shared" si="4"/>
        <v>8.497809408602167E-05</v>
      </c>
    </row>
    <row r="56" spans="1:14" ht="15">
      <c r="A56" s="15">
        <f t="shared" si="2"/>
        <v>41</v>
      </c>
      <c r="B56" s="16" t="s">
        <v>82</v>
      </c>
      <c r="C56" s="17" t="s">
        <v>83</v>
      </c>
      <c r="D56" s="18" t="s">
        <v>19</v>
      </c>
      <c r="E56" s="19"/>
      <c r="F56" s="19"/>
      <c r="G56" s="20">
        <f>VLOOKUP(B56,'[1]Sheet1'!$B$16:$G$69,6,0)</f>
        <v>21423673</v>
      </c>
      <c r="H56" s="20">
        <f>VLOOKUP(B56,'[2]Brokers'!$B$9:$AC$69,28,0)</f>
        <v>0</v>
      </c>
      <c r="I56" s="20">
        <f>VLOOKUP(B56,'[1]Sheet1'!$B$16:$I$67,8,0)</f>
        <v>0</v>
      </c>
      <c r="J56" s="20">
        <v>0</v>
      </c>
      <c r="K56" s="20">
        <f>VLOOKUP(B56,'[1]Sheet1'!$B$16:$K$67,10,0)</f>
        <v>0</v>
      </c>
      <c r="L56" s="21">
        <f t="shared" si="3"/>
        <v>21423673</v>
      </c>
      <c r="M56" s="21">
        <f>+VLOOKUP(B56,'[3]Sheet1'!$B$16:$P$67,14,0)+L56</f>
        <v>187533293.65</v>
      </c>
      <c r="N56" s="22">
        <f t="shared" si="4"/>
        <v>8.172904635270027E-05</v>
      </c>
    </row>
    <row r="57" spans="1:14" ht="15">
      <c r="A57" s="15">
        <f t="shared" si="2"/>
        <v>42</v>
      </c>
      <c r="B57" s="16" t="s">
        <v>84</v>
      </c>
      <c r="C57" s="17" t="s">
        <v>85</v>
      </c>
      <c r="D57" s="18" t="s">
        <v>19</v>
      </c>
      <c r="E57" s="19"/>
      <c r="F57" s="19"/>
      <c r="G57" s="20">
        <f>VLOOKUP(B57,'[1]Sheet1'!$B$16:$G$69,6,0)</f>
        <v>1965787</v>
      </c>
      <c r="H57" s="20">
        <f>VLOOKUP(B57,'[2]Brokers'!$B$9:$AC$69,28,0)</f>
        <v>0</v>
      </c>
      <c r="I57" s="20">
        <f>VLOOKUP(B57,'[1]Sheet1'!$B$16:$I$67,8,0)</f>
        <v>0</v>
      </c>
      <c r="J57" s="20">
        <v>0</v>
      </c>
      <c r="K57" s="20">
        <f>VLOOKUP(B57,'[1]Sheet1'!$B$16:$K$67,10,0)</f>
        <v>0</v>
      </c>
      <c r="L57" s="21">
        <f t="shared" si="3"/>
        <v>1965787</v>
      </c>
      <c r="M57" s="21">
        <f>+VLOOKUP(B57,'[3]Sheet1'!$B$16:$P$67,14,0)+L57</f>
        <v>144100256.92000002</v>
      </c>
      <c r="N57" s="22">
        <f t="shared" si="4"/>
        <v>6.280045717765113E-05</v>
      </c>
    </row>
    <row r="58" spans="1:14" ht="15">
      <c r="A58" s="15">
        <f t="shared" si="2"/>
        <v>43</v>
      </c>
      <c r="B58" s="16" t="s">
        <v>101</v>
      </c>
      <c r="C58" s="17" t="s">
        <v>102</v>
      </c>
      <c r="D58" s="18" t="s">
        <v>19</v>
      </c>
      <c r="E58" s="19"/>
      <c r="F58" s="19"/>
      <c r="G58" s="20">
        <f>VLOOKUP(B58,'[1]Sheet1'!$B$16:$G$69,6,0)</f>
        <v>0</v>
      </c>
      <c r="H58" s="20">
        <f>VLOOKUP(B58,'[2]Brokers'!$B$9:$AC$69,28,0)</f>
        <v>0</v>
      </c>
      <c r="I58" s="20">
        <f>VLOOKUP(B58,'[1]Sheet1'!$B$16:$I$67,8,0)</f>
        <v>0</v>
      </c>
      <c r="J58" s="20">
        <v>0</v>
      </c>
      <c r="K58" s="20">
        <f>VLOOKUP(B58,'[1]Sheet1'!$B$16:$K$67,10,0)</f>
        <v>0</v>
      </c>
      <c r="L58" s="21">
        <f t="shared" si="3"/>
        <v>0</v>
      </c>
      <c r="M58" s="21">
        <f>+VLOOKUP(B58,'[3]Sheet1'!$B$16:$P$67,14,0)+L58</f>
        <v>140764446.8</v>
      </c>
      <c r="N58" s="22">
        <f t="shared" si="4"/>
        <v>6.13466748939031E-05</v>
      </c>
    </row>
    <row r="59" spans="1:14" ht="15">
      <c r="A59" s="15">
        <f t="shared" si="2"/>
        <v>44</v>
      </c>
      <c r="B59" s="16" t="s">
        <v>88</v>
      </c>
      <c r="C59" s="17" t="s">
        <v>89</v>
      </c>
      <c r="D59" s="18" t="s">
        <v>19</v>
      </c>
      <c r="E59" s="19"/>
      <c r="F59" s="19"/>
      <c r="G59" s="20">
        <f>VLOOKUP(B59,'[1]Sheet1'!$B$16:$G$69,6,0)</f>
        <v>139380</v>
      </c>
      <c r="H59" s="20">
        <f>VLOOKUP(B59,'[2]Brokers'!$B$9:$AC$69,28,0)</f>
        <v>0</v>
      </c>
      <c r="I59" s="20">
        <f>VLOOKUP(B59,'[1]Sheet1'!$B$16:$I$67,8,0)</f>
        <v>0</v>
      </c>
      <c r="J59" s="20">
        <v>0</v>
      </c>
      <c r="K59" s="20">
        <f>VLOOKUP(B59,'[1]Sheet1'!$B$16:$K$67,10,0)</f>
        <v>0</v>
      </c>
      <c r="L59" s="21">
        <f t="shared" si="3"/>
        <v>139380</v>
      </c>
      <c r="M59" s="21">
        <f>+VLOOKUP(B59,'[3]Sheet1'!$B$16:$P$67,14,0)+L59</f>
        <v>128917595.2</v>
      </c>
      <c r="N59" s="22">
        <f t="shared" si="4"/>
        <v>5.6183688286538286E-05</v>
      </c>
    </row>
    <row r="60" spans="1:14" ht="15">
      <c r="A60" s="15">
        <f t="shared" si="2"/>
        <v>45</v>
      </c>
      <c r="B60" s="16" t="s">
        <v>94</v>
      </c>
      <c r="C60" s="17" t="s">
        <v>95</v>
      </c>
      <c r="D60" s="18" t="s">
        <v>19</v>
      </c>
      <c r="E60" s="19"/>
      <c r="F60" s="19"/>
      <c r="G60" s="20">
        <f>VLOOKUP(B60,'[1]Sheet1'!$B$16:$G$69,6,0)</f>
        <v>0</v>
      </c>
      <c r="H60" s="20">
        <f>VLOOKUP(B60,'[2]Brokers'!$B$9:$AC$69,28,0)</f>
        <v>0</v>
      </c>
      <c r="I60" s="20">
        <f>VLOOKUP(B60,'[1]Sheet1'!$B$16:$I$67,8,0)</f>
        <v>0</v>
      </c>
      <c r="J60" s="20">
        <v>0</v>
      </c>
      <c r="K60" s="20">
        <f>VLOOKUP(B60,'[1]Sheet1'!$B$16:$K$67,10,0)</f>
        <v>0</v>
      </c>
      <c r="L60" s="21">
        <f t="shared" si="3"/>
        <v>0</v>
      </c>
      <c r="M60" s="21">
        <f>+VLOOKUP(B60,'[3]Sheet1'!$B$16:$P$67,14,0)+L60</f>
        <v>101251396</v>
      </c>
      <c r="N60" s="22">
        <f t="shared" si="4"/>
        <v>4.4126458165897044E-05</v>
      </c>
    </row>
    <row r="61" spans="1:14" ht="15">
      <c r="A61" s="15">
        <f t="shared" si="2"/>
        <v>46</v>
      </c>
      <c r="B61" s="16" t="s">
        <v>96</v>
      </c>
      <c r="C61" s="17" t="s">
        <v>97</v>
      </c>
      <c r="D61" s="18" t="s">
        <v>19</v>
      </c>
      <c r="E61" s="19"/>
      <c r="F61" s="19"/>
      <c r="G61" s="20">
        <f>VLOOKUP(B61,'[1]Sheet1'!$B$16:$G$69,6,0)</f>
        <v>0</v>
      </c>
      <c r="H61" s="20">
        <f>VLOOKUP(B61,'[2]Brokers'!$B$9:$AC$69,28,0)</f>
        <v>0</v>
      </c>
      <c r="I61" s="20">
        <f>VLOOKUP(B61,'[1]Sheet1'!$B$16:$I$67,8,0)</f>
        <v>0</v>
      </c>
      <c r="J61" s="20">
        <v>0</v>
      </c>
      <c r="K61" s="20">
        <f>VLOOKUP(B61,'[1]Sheet1'!$B$16:$K$67,10,0)</f>
        <v>0</v>
      </c>
      <c r="L61" s="21">
        <f t="shared" si="3"/>
        <v>0</v>
      </c>
      <c r="M61" s="21">
        <f>+VLOOKUP(B61,'[3]Sheet1'!$B$16:$P$67,14,0)+L61</f>
        <v>84912886</v>
      </c>
      <c r="N61" s="22">
        <f t="shared" si="4"/>
        <v>3.7005958039576906E-05</v>
      </c>
    </row>
    <row r="62" spans="1:14" ht="15">
      <c r="A62" s="15">
        <f t="shared" si="2"/>
        <v>47</v>
      </c>
      <c r="B62" s="16" t="s">
        <v>98</v>
      </c>
      <c r="C62" s="17" t="s">
        <v>99</v>
      </c>
      <c r="D62" s="18" t="s">
        <v>19</v>
      </c>
      <c r="E62" s="19"/>
      <c r="F62" s="19"/>
      <c r="G62" s="20">
        <f>VLOOKUP(B62,'[1]Sheet1'!$B$16:$G$69,6,0)</f>
        <v>0</v>
      </c>
      <c r="H62" s="20">
        <f>VLOOKUP(B62,'[2]Brokers'!$B$9:$AC$69,28,0)</f>
        <v>0</v>
      </c>
      <c r="I62" s="20">
        <f>VLOOKUP(B62,'[1]Sheet1'!$B$16:$I$67,8,0)</f>
        <v>0</v>
      </c>
      <c r="J62" s="20">
        <v>0</v>
      </c>
      <c r="K62" s="20">
        <f>VLOOKUP(B62,'[1]Sheet1'!$B$16:$K$67,10,0)</f>
        <v>0</v>
      </c>
      <c r="L62" s="21">
        <f t="shared" si="3"/>
        <v>0</v>
      </c>
      <c r="M62" s="21">
        <f>+VLOOKUP(B62,'[3]Sheet1'!$B$16:$P$67,14,0)+L62</f>
        <v>79333334.98</v>
      </c>
      <c r="N62" s="22">
        <f t="shared" si="4"/>
        <v>3.457432910017425E-05</v>
      </c>
    </row>
    <row r="63" spans="1:14" ht="15">
      <c r="A63" s="15">
        <f t="shared" si="2"/>
        <v>48</v>
      </c>
      <c r="B63" s="16" t="s">
        <v>109</v>
      </c>
      <c r="C63" s="17" t="s">
        <v>110</v>
      </c>
      <c r="D63" s="18" t="s">
        <v>19</v>
      </c>
      <c r="E63" s="19"/>
      <c r="F63" s="19"/>
      <c r="G63" s="20">
        <f>VLOOKUP(B63,'[1]Sheet1'!$B$16:$G$69,6,0)</f>
        <v>2621250</v>
      </c>
      <c r="H63" s="20">
        <f>VLOOKUP(B63,'[2]Brokers'!$B$9:$AC$69,28,0)</f>
        <v>0</v>
      </c>
      <c r="I63" s="20">
        <f>VLOOKUP(B63,'[1]Sheet1'!$B$16:$I$67,8,0)</f>
        <v>0</v>
      </c>
      <c r="J63" s="20">
        <v>0</v>
      </c>
      <c r="K63" s="20">
        <f>VLOOKUP(B63,'[1]Sheet1'!$B$16:$K$67,10,0)</f>
        <v>0</v>
      </c>
      <c r="L63" s="21">
        <f t="shared" si="3"/>
        <v>2621250</v>
      </c>
      <c r="M63" s="21">
        <f>+VLOOKUP(B63,'[3]Sheet1'!$B$16:$P$67,14,0)+L63</f>
        <v>43733544.59</v>
      </c>
      <c r="N63" s="22">
        <f t="shared" si="4"/>
        <v>1.905955376454294E-05</v>
      </c>
    </row>
    <row r="64" spans="1:14" ht="15">
      <c r="A64" s="15">
        <f t="shared" si="2"/>
        <v>49</v>
      </c>
      <c r="B64" s="16" t="s">
        <v>112</v>
      </c>
      <c r="C64" s="17" t="s">
        <v>113</v>
      </c>
      <c r="D64" s="18" t="s">
        <v>19</v>
      </c>
      <c r="E64" s="19"/>
      <c r="F64" s="19"/>
      <c r="G64" s="20">
        <f>VLOOKUP(B64,'[1]Sheet1'!$B$16:$G$69,6,0)</f>
        <v>3592778</v>
      </c>
      <c r="H64" s="20">
        <f>VLOOKUP(B64,'[2]Brokers'!$B$9:$AC$69,28,0)</f>
        <v>0</v>
      </c>
      <c r="I64" s="20">
        <f>VLOOKUP(B64,'[1]Sheet1'!$B$16:$I$67,8,0)</f>
        <v>0</v>
      </c>
      <c r="J64" s="20">
        <v>0</v>
      </c>
      <c r="K64" s="20">
        <f>VLOOKUP(B64,'[1]Sheet1'!$B$16:$K$67,10,0)</f>
        <v>0</v>
      </c>
      <c r="L64" s="21">
        <f t="shared" si="3"/>
        <v>3592778</v>
      </c>
      <c r="M64" s="21">
        <f>+VLOOKUP(B64,'[3]Sheet1'!$B$16:$P$67,14,0)+L64</f>
        <v>16702693.8</v>
      </c>
      <c r="N64" s="22">
        <f t="shared" si="4"/>
        <v>7.279215382111748E-06</v>
      </c>
    </row>
    <row r="65" spans="1:14" ht="15">
      <c r="A65" s="15">
        <f t="shared" si="2"/>
        <v>50</v>
      </c>
      <c r="B65" s="16" t="s">
        <v>107</v>
      </c>
      <c r="C65" s="17" t="s">
        <v>108</v>
      </c>
      <c r="D65" s="18" t="s">
        <v>19</v>
      </c>
      <c r="E65" s="19"/>
      <c r="F65" s="19"/>
      <c r="G65" s="20">
        <f>VLOOKUP(B65,'[1]Sheet1'!$B$16:$G$69,6,0)</f>
        <v>11207</v>
      </c>
      <c r="H65" s="20">
        <f>VLOOKUP(B65,'[2]Brokers'!$B$9:$AC$69,28,0)</f>
        <v>0</v>
      </c>
      <c r="I65" s="20">
        <f>VLOOKUP(B65,'[1]Sheet1'!$B$16:$I$67,8,0)</f>
        <v>0</v>
      </c>
      <c r="J65" s="20">
        <v>0</v>
      </c>
      <c r="K65" s="20">
        <f>VLOOKUP(B65,'[1]Sheet1'!$B$16:$K$67,10,0)</f>
        <v>0</v>
      </c>
      <c r="L65" s="21">
        <f t="shared" si="3"/>
        <v>11207</v>
      </c>
      <c r="M65" s="21">
        <f>+VLOOKUP(B65,'[3]Sheet1'!$B$16:$P$67,14,0)+L65</f>
        <v>13457687.86</v>
      </c>
      <c r="N65" s="22">
        <f t="shared" si="4"/>
        <v>5.865006546319524E-06</v>
      </c>
    </row>
    <row r="66" spans="1:14" ht="15">
      <c r="A66" s="15">
        <f t="shared" si="2"/>
        <v>51</v>
      </c>
      <c r="B66" s="16" t="s">
        <v>111</v>
      </c>
      <c r="C66" s="17" t="s">
        <v>111</v>
      </c>
      <c r="D66" s="18" t="s">
        <v>19</v>
      </c>
      <c r="E66" s="18"/>
      <c r="F66" s="19"/>
      <c r="G66" s="20">
        <f>VLOOKUP(B66,'[1]Sheet1'!$B$16:$G$69,6,0)</f>
        <v>0</v>
      </c>
      <c r="H66" s="20">
        <f>VLOOKUP(B66,'[2]Brokers'!$B$9:$AC$69,28,0)</f>
        <v>0</v>
      </c>
      <c r="I66" s="20">
        <f>VLOOKUP(B66,'[1]Sheet1'!$B$16:$I$67,8,0)</f>
        <v>0</v>
      </c>
      <c r="J66" s="20">
        <v>0</v>
      </c>
      <c r="K66" s="20">
        <f>VLOOKUP(B66,'[1]Sheet1'!$B$16:$K$67,10,0)</f>
        <v>0</v>
      </c>
      <c r="L66" s="21">
        <f t="shared" si="3"/>
        <v>0</v>
      </c>
      <c r="M66" s="21">
        <f>+VLOOKUP(B66,'[3]Sheet1'!$B$16:$P$67,14,0)+L66</f>
        <v>3000000</v>
      </c>
      <c r="N66" s="22">
        <f t="shared" si="4"/>
        <v>1.307432585894333E-06</v>
      </c>
    </row>
    <row r="67" spans="1:14" ht="15">
      <c r="A67" s="15">
        <f t="shared" si="2"/>
        <v>52</v>
      </c>
      <c r="B67" s="16" t="s">
        <v>114</v>
      </c>
      <c r="C67" s="17" t="s">
        <v>115</v>
      </c>
      <c r="D67" s="18" t="s">
        <v>19</v>
      </c>
      <c r="E67" s="19"/>
      <c r="F67" s="19"/>
      <c r="G67" s="20">
        <f>VLOOKUP(B67,'[1]Sheet1'!$B$16:$G$69,6,0)</f>
        <v>0</v>
      </c>
      <c r="H67" s="20">
        <f>VLOOKUP(B67,'[2]Brokers'!$B$9:$AC$69,28,0)</f>
        <v>0</v>
      </c>
      <c r="I67" s="20">
        <f>VLOOKUP(B67,'[1]Sheet1'!$B$16:$I$67,8,0)</f>
        <v>0</v>
      </c>
      <c r="J67" s="20">
        <v>0</v>
      </c>
      <c r="K67" s="20">
        <f>VLOOKUP(B67,'[1]Sheet1'!$B$16:$K$67,10,0)</f>
        <v>0</v>
      </c>
      <c r="L67" s="21">
        <f t="shared" si="3"/>
        <v>0</v>
      </c>
      <c r="M67" s="21">
        <f>+VLOOKUP(B67,'[3]Sheet1'!$B$16:$P$67,14,0)+L67</f>
        <v>0</v>
      </c>
      <c r="N67" s="22">
        <f t="shared" si="4"/>
        <v>0</v>
      </c>
    </row>
    <row r="68" spans="1:15" ht="16.5" thickBot="1">
      <c r="A68" s="35" t="s">
        <v>116</v>
      </c>
      <c r="B68" s="36"/>
      <c r="C68" s="37"/>
      <c r="D68" s="25">
        <f>COUNTA(D16:D67)</f>
        <v>52</v>
      </c>
      <c r="E68" s="25">
        <f>COUNTA(E16:E67)</f>
        <v>17</v>
      </c>
      <c r="F68" s="25">
        <f>COUNTA(F16:F67)</f>
        <v>13</v>
      </c>
      <c r="G68" s="26">
        <f aca="true" t="shared" si="5" ref="G68:N68">SUM(G16:G67)</f>
        <v>93804261858.66002</v>
      </c>
      <c r="H68" s="26">
        <f t="shared" si="5"/>
        <v>0</v>
      </c>
      <c r="I68" s="26">
        <f t="shared" si="5"/>
        <v>3052933276.8</v>
      </c>
      <c r="J68" s="26">
        <f t="shared" si="5"/>
        <v>0</v>
      </c>
      <c r="K68" s="26">
        <f t="shared" si="5"/>
        <v>12000000000</v>
      </c>
      <c r="L68" s="26">
        <f t="shared" si="5"/>
        <v>108857195135.46004</v>
      </c>
      <c r="M68" s="26">
        <f t="shared" si="5"/>
        <v>2294573374081.76</v>
      </c>
      <c r="N68" s="27">
        <f t="shared" si="5"/>
        <v>1.0000000000000002</v>
      </c>
      <c r="O68" s="28"/>
    </row>
    <row r="69" spans="11:15" ht="15">
      <c r="K69" s="29"/>
      <c r="L69" s="30"/>
      <c r="N69" s="29"/>
      <c r="O69" s="28"/>
    </row>
    <row r="70" spans="2:15" ht="15">
      <c r="B70" s="38" t="s">
        <v>117</v>
      </c>
      <c r="C70" s="38"/>
      <c r="D70" s="31"/>
      <c r="E70" s="31"/>
      <c r="F70" s="31"/>
      <c r="H70" s="32"/>
      <c r="K70" s="29"/>
      <c r="L70" s="29"/>
      <c r="O70" s="28"/>
    </row>
    <row r="71" spans="3:15" ht="15">
      <c r="C71" s="33"/>
      <c r="D71" s="33"/>
      <c r="E71" s="33"/>
      <c r="F71" s="33"/>
      <c r="O71" s="28"/>
    </row>
    <row r="72" ht="15">
      <c r="O72" s="28"/>
    </row>
    <row r="73" ht="15">
      <c r="O73" s="28"/>
    </row>
  </sheetData>
  <mergeCells count="15">
    <mergeCell ref="A68:C68"/>
    <mergeCell ref="B70:C70"/>
    <mergeCell ref="D9:J9"/>
    <mergeCell ref="M11:N11"/>
    <mergeCell ref="A12:A15"/>
    <mergeCell ref="B12:B15"/>
    <mergeCell ref="C12:C15"/>
    <mergeCell ref="D12:F14"/>
    <mergeCell ref="G12:L13"/>
    <mergeCell ref="M12:N13"/>
    <mergeCell ref="G14:I14"/>
    <mergeCell ref="J14:K14"/>
    <mergeCell ref="L14:L15"/>
    <mergeCell ref="M14:M15"/>
    <mergeCell ref="N14:N15"/>
  </mergeCells>
  <printOptions/>
  <pageMargins left="0.7" right="0.7" top="0.75" bottom="0.75" header="0.3" footer="0.3"/>
  <pageSetup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Windows User</cp:lastModifiedBy>
  <cp:lastPrinted>2022-02-11T07:51:11Z</cp:lastPrinted>
  <dcterms:created xsi:type="dcterms:W3CDTF">2021-09-07T07:47:52Z</dcterms:created>
  <dcterms:modified xsi:type="dcterms:W3CDTF">2022-02-11T07:51:23Z</dcterms:modified>
  <cp:category/>
  <cp:version/>
  <cp:contentType/>
  <cp:contentStatus/>
</cp:coreProperties>
</file>