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45" windowWidth="6825" windowHeight="7710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>
    <definedName name="_xlnm.Print_Area" localSheetId="0">'Sheet1'!$A$1:$N$79</definedName>
  </definedNames>
  <calcPr fullCalcOnLoad="1"/>
</workbook>
</file>

<file path=xl/sharedStrings.xml><?xml version="1.0" encoding="utf-8"?>
<sst xmlns="http://schemas.openxmlformats.org/spreadsheetml/2006/main" count="90" uniqueCount="89">
  <si>
    <t>№</t>
  </si>
  <si>
    <t>MSDQ</t>
  </si>
  <si>
    <t>SANR</t>
  </si>
  <si>
    <t>ZRGD</t>
  </si>
  <si>
    <t>MERG</t>
  </si>
  <si>
    <t>BDSC</t>
  </si>
  <si>
    <t>UNDR</t>
  </si>
  <si>
    <t>BULG</t>
  </si>
  <si>
    <t>DRBR</t>
  </si>
  <si>
    <t>MSEC</t>
  </si>
  <si>
    <t>TCHB</t>
  </si>
  <si>
    <t>BUMB</t>
  </si>
  <si>
    <t>APS</t>
  </si>
  <si>
    <t>ARGB</t>
  </si>
  <si>
    <t>DELG</t>
  </si>
  <si>
    <t>GNDX</t>
  </si>
  <si>
    <t>BATS</t>
  </si>
  <si>
    <t>NSEC</t>
  </si>
  <si>
    <t>FRON</t>
  </si>
  <si>
    <t>DCF</t>
  </si>
  <si>
    <t>MICC</t>
  </si>
  <si>
    <t>TNGR</t>
  </si>
  <si>
    <t>FCX</t>
  </si>
  <si>
    <t>ZEUS</t>
  </si>
  <si>
    <t>ARD</t>
  </si>
  <si>
    <t>MIBG</t>
  </si>
  <si>
    <t>GAUL</t>
  </si>
  <si>
    <t>ECM</t>
  </si>
  <si>
    <t>PREV</t>
  </si>
  <si>
    <t>MWTS</t>
  </si>
  <si>
    <t>TDB</t>
  </si>
  <si>
    <t>SGC</t>
  </si>
  <si>
    <t>ITR</t>
  </si>
  <si>
    <t>TTOL</t>
  </si>
  <si>
    <t>DGSN</t>
  </si>
  <si>
    <t>STIN</t>
  </si>
  <si>
    <t>GDEV</t>
  </si>
  <si>
    <t>BLAC</t>
  </si>
  <si>
    <t>ABJY</t>
  </si>
  <si>
    <t>GATR</t>
  </si>
  <si>
    <t>BBSS</t>
  </si>
  <si>
    <t>BKHE</t>
  </si>
  <si>
    <t>USEC</t>
  </si>
  <si>
    <t>GLMT</t>
  </si>
  <si>
    <t>SECP</t>
  </si>
  <si>
    <t>TTR</t>
  </si>
  <si>
    <t>HUN</t>
  </si>
  <si>
    <t>RANKING OF THE MEMBERS OF MONGOLIAN STOCK EXCHANGE,</t>
  </si>
  <si>
    <t>based on the trading volume</t>
  </si>
  <si>
    <t>Symbol</t>
  </si>
  <si>
    <t>Company name</t>
  </si>
  <si>
    <t>License type</t>
  </si>
  <si>
    <t>Broker, dealer</t>
  </si>
  <si>
    <t>Underwriter</t>
  </si>
  <si>
    <t>Investment advisory</t>
  </si>
  <si>
    <t>Equity</t>
  </si>
  <si>
    <t>Bond</t>
  </si>
  <si>
    <t>Equity block trading</t>
  </si>
  <si>
    <t>Total value /in MNT/</t>
  </si>
  <si>
    <t>Composition in total trading value  /in percent/</t>
  </si>
  <si>
    <t>Total</t>
  </si>
  <si>
    <t>BZIN</t>
  </si>
  <si>
    <t>TULGAT CHANDMANI BAYAN</t>
  </si>
  <si>
    <t>GOLOMT SECURITIES</t>
  </si>
  <si>
    <t>DELGERKHANGAI SECURITIES</t>
  </si>
  <si>
    <t>TDB CAPITAL</t>
  </si>
  <si>
    <t>TENGER CAPITAL</t>
  </si>
  <si>
    <t>ZGB</t>
  </si>
  <si>
    <t>ALTN</t>
  </si>
  <si>
    <t>TABO</t>
  </si>
  <si>
    <t>MNET</t>
  </si>
  <si>
    <t>GLOB</t>
  </si>
  <si>
    <t>GDSC</t>
  </si>
  <si>
    <t>MONG</t>
  </si>
  <si>
    <t>ACE</t>
  </si>
  <si>
    <t>BSK</t>
  </si>
  <si>
    <t>BLMB</t>
  </si>
  <si>
    <t>CAPM</t>
  </si>
  <si>
    <t>GNN</t>
  </si>
  <si>
    <t>FINL</t>
  </si>
  <si>
    <t>NOVL</t>
  </si>
  <si>
    <t>LFTI</t>
  </si>
  <si>
    <t>DAEWOO SECURITIES</t>
  </si>
  <si>
    <t>BDSEC</t>
  </si>
  <si>
    <t>Trading value of 2015</t>
  </si>
  <si>
    <t>Securities trading value</t>
  </si>
  <si>
    <t>Primary Market Bond Trading</t>
  </si>
  <si>
    <t>As of May 31, 2015</t>
  </si>
  <si>
    <t>Trading value of 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</si>
</sst>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850]yyyy/m/d;@"/>
    <numFmt numFmtId="167" formatCode="_(* #,##0.000_);_(* \(#,##0.000\);_(* &quot;-&quot;??_);_(@_)"/>
    <numFmt numFmtId="168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3" fontId="49" fillId="0" borderId="0" xfId="42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64" fontId="51" fillId="0" borderId="0" xfId="42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3" fontId="47" fillId="0" borderId="0" xfId="0" applyNumberFormat="1" applyFont="1" applyFill="1" applyAlignment="1">
      <alignment horizontal="center" vertical="center" wrapText="1"/>
    </xf>
    <xf numFmtId="164" fontId="52" fillId="0" borderId="0" xfId="42" applyNumberFormat="1" applyFont="1" applyFill="1" applyBorder="1" applyAlignment="1">
      <alignment horizontal="center" vertical="center" wrapText="1"/>
    </xf>
    <xf numFmtId="166" fontId="51" fillId="0" borderId="0" xfId="42" applyNumberFormat="1" applyFont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3" fontId="48" fillId="2" borderId="10" xfId="42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3" fontId="47" fillId="34" borderId="10" xfId="42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9" fontId="47" fillId="34" borderId="10" xfId="57" applyFont="1" applyFill="1" applyBorder="1" applyAlignment="1">
      <alignment horizontal="center" vertical="center" wrapText="1"/>
    </xf>
    <xf numFmtId="43" fontId="47" fillId="34" borderId="0" xfId="42" applyFont="1" applyFill="1" applyBorder="1" applyAlignment="1">
      <alignment horizontal="center" vertical="center" wrapText="1"/>
    </xf>
    <xf numFmtId="43" fontId="3" fillId="34" borderId="0" xfId="42" applyFont="1" applyFill="1" applyBorder="1" applyAlignment="1">
      <alignment vertical="center" wrapText="1"/>
    </xf>
    <xf numFmtId="43" fontId="3" fillId="34" borderId="10" xfId="42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4" fillId="2" borderId="12" xfId="0" applyNumberFormat="1" applyFont="1" applyFill="1" applyBorder="1" applyAlignment="1">
      <alignment vertical="center" wrapText="1"/>
    </xf>
    <xf numFmtId="43" fontId="4" fillId="2" borderId="12" xfId="42" applyFont="1" applyFill="1" applyBorder="1" applyAlignment="1">
      <alignment vertical="center" wrapText="1"/>
    </xf>
    <xf numFmtId="43" fontId="4" fillId="34" borderId="12" xfId="0" applyNumberFormat="1" applyFont="1" applyFill="1" applyBorder="1" applyAlignment="1">
      <alignment vertical="center" wrapText="1"/>
    </xf>
    <xf numFmtId="9" fontId="4" fillId="34" borderId="13" xfId="57" applyFont="1" applyFill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47" fillId="0" borderId="0" xfId="57" applyNumberFormat="1" applyFont="1" applyAlignment="1">
      <alignment horizontal="center" vertical="center" wrapText="1"/>
    </xf>
    <xf numFmtId="0" fontId="2" fillId="0" borderId="0" xfId="57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43" fontId="47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8" fontId="5" fillId="36" borderId="10" xfId="42" applyNumberFormat="1" applyFont="1" applyFill="1" applyBorder="1" applyAlignment="1">
      <alignment horizontal="right" vertical="center" wrapText="1"/>
    </xf>
    <xf numFmtId="168" fontId="5" fillId="37" borderId="10" xfId="42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2" borderId="22" xfId="0" applyFont="1" applyFill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center" vertical="center" wrapText="1"/>
    </xf>
    <xf numFmtId="0" fontId="48" fillId="2" borderId="24" xfId="0" applyFont="1" applyFill="1" applyBorder="1" applyAlignment="1">
      <alignment horizontal="center" vertical="center" wrapText="1"/>
    </xf>
    <xf numFmtId="0" fontId="48" fillId="2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563600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581025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edeelel,%20sudalgaa\Ariljaa%20bdk\2014\Trading2014.03e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04%20Ariljani%20tai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505%20Ariljani%20tai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6">
          <cell r="B16" t="str">
            <v>TCHB</v>
          </cell>
          <cell r="C16" t="str">
            <v>TULGAT CHANDMANI BAYAN</v>
          </cell>
        </row>
        <row r="17">
          <cell r="B17" t="str">
            <v>BDSC</v>
          </cell>
          <cell r="C17" t="str">
            <v>BDSEC</v>
          </cell>
        </row>
        <row r="18">
          <cell r="B18" t="str">
            <v>GNDX</v>
          </cell>
          <cell r="C18" t="str">
            <v>GENDEX</v>
          </cell>
        </row>
        <row r="19">
          <cell r="B19" t="str">
            <v>DRBR</v>
          </cell>
          <cell r="C19" t="str">
            <v>DARKHAN BROKER</v>
          </cell>
        </row>
        <row r="20">
          <cell r="B20" t="str">
            <v>STIN</v>
          </cell>
          <cell r="C20" t="str">
            <v>STANDARD INVESTMENT</v>
          </cell>
        </row>
        <row r="21">
          <cell r="B21" t="str">
            <v>BUMB</v>
          </cell>
          <cell r="C21" t="str">
            <v>BUMBAT ALTAI</v>
          </cell>
        </row>
        <row r="22">
          <cell r="B22" t="str">
            <v>MERG</v>
          </cell>
          <cell r="C22" t="str">
            <v>MERGEN SANAA</v>
          </cell>
        </row>
        <row r="23">
          <cell r="B23" t="str">
            <v>ARGB</v>
          </cell>
          <cell r="C23" t="str">
            <v>ARGAI BEST</v>
          </cell>
        </row>
        <row r="24">
          <cell r="B24" t="str">
            <v>ARD</v>
          </cell>
          <cell r="C24" t="str">
            <v>ARD CAPITAL GROUP</v>
          </cell>
        </row>
        <row r="25">
          <cell r="B25" t="str">
            <v>GDEV</v>
          </cell>
          <cell r="C25" t="str">
            <v>GRANDDEVELOPMENT</v>
          </cell>
        </row>
        <row r="26">
          <cell r="B26" t="str">
            <v>ZRGD</v>
          </cell>
          <cell r="C26" t="str">
            <v>ZERGED</v>
          </cell>
        </row>
        <row r="27">
          <cell r="B27" t="str">
            <v>MSEC</v>
          </cell>
          <cell r="C27" t="str">
            <v>MONSEC</v>
          </cell>
        </row>
        <row r="28">
          <cell r="B28" t="str">
            <v>GAUL</v>
          </cell>
          <cell r="C28" t="str">
            <v>GAULI</v>
          </cell>
        </row>
        <row r="29">
          <cell r="B29" t="str">
            <v>SANR</v>
          </cell>
          <cell r="C29" t="str">
            <v>SANAR</v>
          </cell>
        </row>
        <row r="30">
          <cell r="B30" t="str">
            <v>MSDQ</v>
          </cell>
          <cell r="C30" t="str">
            <v>MASDAQ</v>
          </cell>
        </row>
        <row r="31">
          <cell r="B31" t="str">
            <v>DELG</v>
          </cell>
          <cell r="C31" t="str">
            <v>DELGERKHANGAI SECURITIES</v>
          </cell>
        </row>
        <row r="32">
          <cell r="B32" t="str">
            <v>TDB</v>
          </cell>
          <cell r="C32" t="str">
            <v>TDB CAPITAL</v>
          </cell>
        </row>
        <row r="33">
          <cell r="B33" t="str">
            <v>RESC</v>
          </cell>
          <cell r="C33" t="str">
            <v>RESCAP SECURITIES</v>
          </cell>
        </row>
        <row r="34">
          <cell r="B34" t="str">
            <v>APS</v>
          </cell>
          <cell r="C34" t="str">
            <v>ASIA PACIFIC SECURITIES</v>
          </cell>
        </row>
        <row r="35">
          <cell r="B35" t="str">
            <v>TNGR</v>
          </cell>
          <cell r="C35" t="str">
            <v>TENGER CAPITAL</v>
          </cell>
        </row>
        <row r="36">
          <cell r="B36" t="str">
            <v>TABO</v>
          </cell>
          <cell r="C36" t="str">
            <v>TAVAN BOGD</v>
          </cell>
        </row>
        <row r="37">
          <cell r="B37" t="str">
            <v>GDSC</v>
          </cell>
          <cell r="C37" t="str">
            <v>GOODSEC</v>
          </cell>
        </row>
        <row r="38">
          <cell r="B38" t="str">
            <v>MICC</v>
          </cell>
          <cell r="C38" t="str">
            <v>MICC</v>
          </cell>
        </row>
        <row r="39">
          <cell r="B39" t="str">
            <v>BSK</v>
          </cell>
          <cell r="C39" t="str">
            <v>BLUESKY SECURITIES</v>
          </cell>
        </row>
        <row r="40">
          <cell r="B40" t="str">
            <v>GATR</v>
          </cell>
          <cell r="C40" t="str">
            <v>GATSUURT TRADE</v>
          </cell>
        </row>
        <row r="41">
          <cell r="B41" t="str">
            <v>GLMT</v>
          </cell>
          <cell r="C41" t="str">
            <v>GOLOMT SECURITIES</v>
          </cell>
        </row>
        <row r="42">
          <cell r="B42" t="str">
            <v>ZGB</v>
          </cell>
          <cell r="C42" t="str">
            <v>ZGB</v>
          </cell>
        </row>
        <row r="43">
          <cell r="B43" t="str">
            <v>MNET</v>
          </cell>
          <cell r="C43" t="str">
            <v>MONET CAPITAL</v>
          </cell>
        </row>
        <row r="44">
          <cell r="B44" t="str">
            <v>UNDR</v>
          </cell>
          <cell r="C44" t="str">
            <v>UNDURKHAN INVEST</v>
          </cell>
        </row>
        <row r="45">
          <cell r="B45" t="str">
            <v>ECM</v>
          </cell>
          <cell r="C45" t="str">
            <v>EURASIA CAPITAL HOLDING</v>
          </cell>
        </row>
        <row r="46">
          <cell r="B46" t="str">
            <v>ALTN</v>
          </cell>
          <cell r="C46" t="str">
            <v>ALTAN KHOROMSOG</v>
          </cell>
        </row>
        <row r="47">
          <cell r="B47" t="str">
            <v>NSEC</v>
          </cell>
          <cell r="C47" t="str">
            <v>NATIONAL SECURITIES</v>
          </cell>
        </row>
        <row r="48">
          <cell r="B48" t="str">
            <v>BATS</v>
          </cell>
          <cell r="C48" t="str">
            <v>BATS</v>
          </cell>
        </row>
        <row r="49">
          <cell r="B49" t="str">
            <v>GNN</v>
          </cell>
          <cell r="C49" t="str">
            <v>GOVYN NOYON NURUU</v>
          </cell>
        </row>
        <row r="50">
          <cell r="B50" t="str">
            <v>ACE</v>
          </cell>
          <cell r="C50" t="str">
            <v>ACE&amp;T CAPITAL</v>
          </cell>
        </row>
        <row r="51">
          <cell r="B51" t="str">
            <v>BULG</v>
          </cell>
          <cell r="C51" t="str">
            <v>BULGAN BROKER</v>
          </cell>
        </row>
        <row r="52">
          <cell r="B52" t="str">
            <v>BLMB</v>
          </cell>
          <cell r="C52" t="str">
            <v>BLOOMSBURY SECURITIES</v>
          </cell>
        </row>
        <row r="53">
          <cell r="B53" t="str">
            <v>GLOB</v>
          </cell>
          <cell r="C53" t="str">
            <v>GLOBALASSET</v>
          </cell>
        </row>
        <row r="54">
          <cell r="B54" t="str">
            <v>DCF</v>
          </cell>
          <cell r="C54" t="str">
            <v>DCF</v>
          </cell>
        </row>
        <row r="55">
          <cell r="B55" t="str">
            <v>MONG</v>
          </cell>
          <cell r="C55" t="str">
            <v>MONGOL SECURITIES</v>
          </cell>
        </row>
        <row r="56">
          <cell r="B56" t="str">
            <v>MIBG</v>
          </cell>
          <cell r="C56" t="str">
            <v>MIBG</v>
          </cell>
        </row>
        <row r="57">
          <cell r="B57" t="str">
            <v>MWTS</v>
          </cell>
          <cell r="C57" t="str">
            <v>MWTS</v>
          </cell>
        </row>
        <row r="58">
          <cell r="B58" t="str">
            <v>TUIN</v>
          </cell>
          <cell r="C58" t="str">
            <v>TUUSHIN INVEST</v>
          </cell>
        </row>
        <row r="59">
          <cell r="B59" t="str">
            <v>NOVL</v>
          </cell>
          <cell r="C59" t="str">
            <v>NOVEL INVESTMENT</v>
          </cell>
        </row>
        <row r="60">
          <cell r="B60" t="str">
            <v>LFTI</v>
          </cell>
          <cell r="C60" t="str">
            <v>LIFETIME INVESTMENT</v>
          </cell>
        </row>
        <row r="61">
          <cell r="B61" t="str">
            <v>ABJY</v>
          </cell>
          <cell r="C61" t="str">
            <v>ABJYA</v>
          </cell>
        </row>
        <row r="62">
          <cell r="B62" t="str">
            <v>BBSS</v>
          </cell>
          <cell r="C62" t="str">
            <v>BBSS</v>
          </cell>
        </row>
        <row r="63">
          <cell r="B63" t="str">
            <v>BKHE</v>
          </cell>
          <cell r="C63" t="str">
            <v>BAGA KHEER</v>
          </cell>
        </row>
        <row r="64">
          <cell r="B64" t="str">
            <v>BLAC</v>
          </cell>
          <cell r="C64" t="str">
            <v>BLACKSTONE INTERNATIONAL</v>
          </cell>
        </row>
        <row r="65">
          <cell r="B65" t="str">
            <v>CAPM</v>
          </cell>
          <cell r="C65" t="str">
            <v>CAPITAL MARKET CORP</v>
          </cell>
        </row>
        <row r="66">
          <cell r="B66" t="str">
            <v>DGSN</v>
          </cell>
          <cell r="C66" t="str">
            <v>DOGSON</v>
          </cell>
        </row>
        <row r="67">
          <cell r="B67" t="str">
            <v>DWMGL</v>
          </cell>
          <cell r="C67" t="str">
            <v>DAEWOO SECURITIES MONGOLIA</v>
          </cell>
        </row>
        <row r="68">
          <cell r="B68" t="str">
            <v>FCX</v>
          </cell>
          <cell r="C68" t="str">
            <v>FCX</v>
          </cell>
        </row>
        <row r="69">
          <cell r="B69" t="str">
            <v>FINL</v>
          </cell>
          <cell r="C69" t="str">
            <v>FINANCE LINK GROUP</v>
          </cell>
        </row>
        <row r="70">
          <cell r="B70" t="str">
            <v>FRON</v>
          </cell>
          <cell r="C70" t="str">
            <v>FRONTIER</v>
          </cell>
        </row>
        <row r="71">
          <cell r="B71" t="str">
            <v>GRLN</v>
          </cell>
          <cell r="C71" t="str">
            <v>GRANDLINE</v>
          </cell>
        </row>
        <row r="72">
          <cell r="B72" t="str">
            <v>GSEC</v>
          </cell>
          <cell r="C72" t="str">
            <v>GREAT SECURITIES</v>
          </cell>
        </row>
        <row r="73">
          <cell r="B73" t="str">
            <v>HUN</v>
          </cell>
          <cell r="C73" t="str">
            <v>HUNNU EMPIRE</v>
          </cell>
        </row>
        <row r="74">
          <cell r="B74" t="str">
            <v>ITR</v>
          </cell>
          <cell r="C74" t="str">
            <v>I TRADE</v>
          </cell>
        </row>
        <row r="75">
          <cell r="B75" t="str">
            <v>LACM</v>
          </cell>
          <cell r="C75" t="str">
            <v>LONDON ASIA CAPITAL MONGOLIA</v>
          </cell>
        </row>
        <row r="76">
          <cell r="B76" t="str">
            <v>MNKH</v>
          </cell>
          <cell r="C76" t="str">
            <v>MONKHAN TRADE</v>
          </cell>
        </row>
        <row r="77">
          <cell r="B77" t="str">
            <v>NICI</v>
          </cell>
          <cell r="C77" t="str">
            <v>NICI</v>
          </cell>
        </row>
        <row r="78">
          <cell r="B78" t="str">
            <v>OERD</v>
          </cell>
          <cell r="C78" t="str">
            <v>OCHIR ERDENE INVEST</v>
          </cell>
        </row>
        <row r="79">
          <cell r="B79" t="str">
            <v>OGTR</v>
          </cell>
          <cell r="C79" t="str">
            <v>MUNKH OGTORGUI</v>
          </cell>
        </row>
        <row r="80">
          <cell r="B80" t="str">
            <v>PREV</v>
          </cell>
          <cell r="C80" t="str">
            <v>PREVALENT</v>
          </cell>
        </row>
        <row r="81">
          <cell r="B81" t="str">
            <v>SAN</v>
          </cell>
          <cell r="C81" t="str">
            <v>FINANCIAL DEVELOPMENT INVEST</v>
          </cell>
        </row>
        <row r="82">
          <cell r="B82" t="str">
            <v>SECP</v>
          </cell>
          <cell r="C82" t="str">
            <v>SECAP</v>
          </cell>
        </row>
        <row r="83">
          <cell r="B83" t="str">
            <v>SGC</v>
          </cell>
          <cell r="C83" t="str">
            <v>SG CAPITAL</v>
          </cell>
        </row>
        <row r="84">
          <cell r="B84" t="str">
            <v>SKCA</v>
          </cell>
          <cell r="C84" t="str">
            <v>SKYKHAN CAPITAL</v>
          </cell>
        </row>
        <row r="85">
          <cell r="B85" t="str">
            <v>SOYO</v>
          </cell>
          <cell r="C85" t="str">
            <v>SOYOMBO INVESTMENT CORPORATION</v>
          </cell>
        </row>
        <row r="86">
          <cell r="B86" t="str">
            <v>TEND</v>
          </cell>
          <cell r="C86" t="str">
            <v>TENDSEC</v>
          </cell>
        </row>
        <row r="87">
          <cell r="B87" t="str">
            <v>TENG</v>
          </cell>
          <cell r="C87" t="str">
            <v>TENGRI SECURITIES</v>
          </cell>
        </row>
        <row r="88">
          <cell r="B88" t="str">
            <v>TTOL</v>
          </cell>
          <cell r="C88" t="str">
            <v>TAVANTOLGOI KHISHIG</v>
          </cell>
        </row>
        <row r="89">
          <cell r="B89" t="str">
            <v>TTR</v>
          </cell>
          <cell r="C89" t="str">
            <v>TUSHIG TRUST</v>
          </cell>
        </row>
        <row r="90">
          <cell r="B90" t="str">
            <v>UBBD</v>
          </cell>
          <cell r="C90" t="str">
            <v>UBBD</v>
          </cell>
        </row>
        <row r="91">
          <cell r="B91" t="str">
            <v>UGS</v>
          </cell>
          <cell r="C91" t="str">
            <v>UGS</v>
          </cell>
        </row>
        <row r="92">
          <cell r="B92" t="str">
            <v>USEC</v>
          </cell>
          <cell r="C92" t="str">
            <v>UNITED SECURITIES</v>
          </cell>
        </row>
        <row r="93">
          <cell r="B93" t="str">
            <v>ZEUS</v>
          </cell>
          <cell r="C93" t="str">
            <v>ZEUS CAPITAL</v>
          </cell>
        </row>
        <row r="94">
          <cell r="B94" t="str">
            <v>ZGSC</v>
          </cell>
          <cell r="C94" t="str">
            <v>ZUUNY GARTS SECURITIES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B16" t="str">
            <v>TNGR</v>
          </cell>
          <cell r="C16" t="str">
            <v>Тэнгэр капитал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352500</v>
          </cell>
          <cell r="H16">
            <v>960000</v>
          </cell>
          <cell r="I16">
            <v>0</v>
          </cell>
          <cell r="J16">
            <v>39552285933</v>
          </cell>
          <cell r="K16">
            <v>39553598433</v>
          </cell>
          <cell r="L16">
            <v>108107545266</v>
          </cell>
        </row>
        <row r="17">
          <cell r="B17" t="str">
            <v>ARD</v>
          </cell>
          <cell r="C17" t="str">
            <v>Ард капитал групп ХХК</v>
          </cell>
          <cell r="D17" t="str">
            <v>●</v>
          </cell>
          <cell r="E17" t="str">
            <v>●</v>
          </cell>
          <cell r="G17">
            <v>15598808</v>
          </cell>
          <cell r="H17">
            <v>0</v>
          </cell>
          <cell r="I17">
            <v>0</v>
          </cell>
          <cell r="J17">
            <v>9996422334</v>
          </cell>
          <cell r="K17">
            <v>10012021142</v>
          </cell>
          <cell r="L17">
            <v>19965561318.25</v>
          </cell>
        </row>
        <row r="18">
          <cell r="B18" t="str">
            <v>BDSC</v>
          </cell>
          <cell r="C18" t="str">
            <v>БиДиСек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133087238</v>
          </cell>
          <cell r="H18">
            <v>0</v>
          </cell>
          <cell r="I18">
            <v>0</v>
          </cell>
          <cell r="J18">
            <v>2633835699</v>
          </cell>
          <cell r="K18">
            <v>2766922937</v>
          </cell>
          <cell r="L18">
            <v>10543763602.35</v>
          </cell>
        </row>
        <row r="19">
          <cell r="B19" t="str">
            <v>TDB</v>
          </cell>
          <cell r="C19" t="str">
            <v>Ти Ди Би Капитал ХХК</v>
          </cell>
          <cell r="D19" t="str">
            <v>●</v>
          </cell>
          <cell r="E19" t="str">
            <v>●</v>
          </cell>
          <cell r="G19">
            <v>4713094</v>
          </cell>
          <cell r="H19">
            <v>0</v>
          </cell>
          <cell r="I19">
            <v>25653120</v>
          </cell>
          <cell r="J19">
            <v>2594557810</v>
          </cell>
          <cell r="K19">
            <v>2624924024</v>
          </cell>
          <cell r="L19">
            <v>19740433140</v>
          </cell>
        </row>
        <row r="20">
          <cell r="B20" t="str">
            <v>STIN</v>
          </cell>
          <cell r="C20" t="str">
            <v>Стандарт инвестмент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87637272.8</v>
          </cell>
          <cell r="H20">
            <v>6997320</v>
          </cell>
          <cell r="I20">
            <v>0</v>
          </cell>
          <cell r="J20">
            <v>82985059</v>
          </cell>
          <cell r="K20">
            <v>177619651.8</v>
          </cell>
          <cell r="L20">
            <v>742409462.1500001</v>
          </cell>
        </row>
        <row r="21">
          <cell r="B21" t="str">
            <v>ALTN</v>
          </cell>
          <cell r="C21" t="str">
            <v>Алтан хоромсог ХХК</v>
          </cell>
          <cell r="D21" t="str">
            <v>●</v>
          </cell>
          <cell r="G21">
            <v>4600450</v>
          </cell>
          <cell r="H21">
            <v>0</v>
          </cell>
          <cell r="I21">
            <v>0</v>
          </cell>
          <cell r="J21">
            <v>151928966</v>
          </cell>
          <cell r="K21">
            <v>156529416</v>
          </cell>
          <cell r="L21">
            <v>444400978</v>
          </cell>
        </row>
        <row r="22">
          <cell r="B22" t="str">
            <v>GNDX</v>
          </cell>
          <cell r="C22" t="str">
            <v>Гендекс ХХК</v>
          </cell>
          <cell r="D22" t="str">
            <v>●</v>
          </cell>
          <cell r="G22">
            <v>79176533</v>
          </cell>
          <cell r="H22">
            <v>0</v>
          </cell>
          <cell r="I22">
            <v>0</v>
          </cell>
          <cell r="J22">
            <v>0</v>
          </cell>
          <cell r="K22">
            <v>79176533</v>
          </cell>
          <cell r="L22">
            <v>133086223</v>
          </cell>
        </row>
        <row r="23">
          <cell r="B23" t="str">
            <v>BZIN</v>
          </cell>
          <cell r="C23" t="str">
            <v>Дэү Секьюритис Монгол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1287340</v>
          </cell>
          <cell r="H23">
            <v>2922000</v>
          </cell>
          <cell r="I23">
            <v>0</v>
          </cell>
          <cell r="J23">
            <v>38859732</v>
          </cell>
          <cell r="K23">
            <v>43069072</v>
          </cell>
          <cell r="L23">
            <v>712499907</v>
          </cell>
        </row>
        <row r="24">
          <cell r="B24" t="str">
            <v>MSEC</v>
          </cell>
          <cell r="C24" t="str">
            <v>Монсек ХХК</v>
          </cell>
          <cell r="D24" t="str">
            <v>●</v>
          </cell>
          <cell r="E24" t="str">
            <v>●</v>
          </cell>
          <cell r="G24">
            <v>11098236.5</v>
          </cell>
          <cell r="H24">
            <v>0</v>
          </cell>
          <cell r="I24">
            <v>0</v>
          </cell>
          <cell r="J24">
            <v>27742798</v>
          </cell>
          <cell r="K24">
            <v>38841034.5</v>
          </cell>
          <cell r="L24">
            <v>158375033.5</v>
          </cell>
        </row>
        <row r="25">
          <cell r="B25" t="str">
            <v>GLMT</v>
          </cell>
          <cell r="C25" t="str">
            <v>Голомт секюритиз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3737715.5</v>
          </cell>
          <cell r="H25">
            <v>0</v>
          </cell>
          <cell r="I25">
            <v>0</v>
          </cell>
          <cell r="J25">
            <v>29813196</v>
          </cell>
          <cell r="K25">
            <v>33550911.5</v>
          </cell>
          <cell r="L25">
            <v>7713605421.34</v>
          </cell>
        </row>
        <row r="26">
          <cell r="B26" t="str">
            <v>SANR</v>
          </cell>
          <cell r="C26" t="str">
            <v>Санар ХХК</v>
          </cell>
          <cell r="D26" t="str">
            <v>●</v>
          </cell>
          <cell r="G26">
            <v>29605890</v>
          </cell>
          <cell r="H26">
            <v>0</v>
          </cell>
          <cell r="I26">
            <v>0</v>
          </cell>
          <cell r="J26">
            <v>0</v>
          </cell>
          <cell r="K26">
            <v>29605890</v>
          </cell>
          <cell r="L26">
            <v>126515465</v>
          </cell>
        </row>
        <row r="27">
          <cell r="B27" t="str">
            <v>ZRGD</v>
          </cell>
          <cell r="C27" t="str">
            <v>Зэргэд ХХК</v>
          </cell>
          <cell r="D27" t="str">
            <v>●</v>
          </cell>
          <cell r="G27">
            <v>27343430.5</v>
          </cell>
          <cell r="H27">
            <v>0</v>
          </cell>
          <cell r="I27">
            <v>0</v>
          </cell>
          <cell r="J27">
            <v>869994</v>
          </cell>
          <cell r="K27">
            <v>28213424.5</v>
          </cell>
          <cell r="L27">
            <v>227278491.5</v>
          </cell>
        </row>
        <row r="28">
          <cell r="B28" t="str">
            <v>SGC</v>
          </cell>
          <cell r="C28" t="str">
            <v>Эс Жи Капитал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0</v>
          </cell>
          <cell r="H28">
            <v>0</v>
          </cell>
          <cell r="I28">
            <v>25653120</v>
          </cell>
          <cell r="J28">
            <v>0</v>
          </cell>
          <cell r="K28">
            <v>25653120</v>
          </cell>
          <cell r="L28">
            <v>25694880</v>
          </cell>
        </row>
        <row r="29">
          <cell r="B29" t="str">
            <v>DRBR</v>
          </cell>
          <cell r="C29" t="str">
            <v>Дархан брокер ХХК</v>
          </cell>
          <cell r="D29" t="str">
            <v>●</v>
          </cell>
          <cell r="G29">
            <v>21979972</v>
          </cell>
          <cell r="H29">
            <v>0</v>
          </cell>
          <cell r="I29">
            <v>0</v>
          </cell>
          <cell r="J29">
            <v>0</v>
          </cell>
          <cell r="K29">
            <v>21979972</v>
          </cell>
          <cell r="L29">
            <v>134886496</v>
          </cell>
        </row>
        <row r="30">
          <cell r="B30" t="str">
            <v>APS</v>
          </cell>
          <cell r="C30" t="str">
            <v>Азиа Пасифик секьюритис ХХК</v>
          </cell>
          <cell r="D30" t="str">
            <v>●</v>
          </cell>
          <cell r="E30" t="str">
            <v>●</v>
          </cell>
          <cell r="G30">
            <v>11053786</v>
          </cell>
          <cell r="H30">
            <v>0</v>
          </cell>
          <cell r="I30">
            <v>0</v>
          </cell>
          <cell r="J30">
            <v>7443282</v>
          </cell>
          <cell r="K30">
            <v>18497068</v>
          </cell>
          <cell r="L30">
            <v>65792144</v>
          </cell>
        </row>
        <row r="31">
          <cell r="B31" t="str">
            <v>GATR</v>
          </cell>
          <cell r="C31" t="str">
            <v>Гацуурт трейд ХХК</v>
          </cell>
          <cell r="D31" t="str">
            <v>●</v>
          </cell>
          <cell r="G31">
            <v>1821160</v>
          </cell>
          <cell r="H31">
            <v>0</v>
          </cell>
          <cell r="I31">
            <v>0</v>
          </cell>
          <cell r="J31">
            <v>13915022</v>
          </cell>
          <cell r="K31">
            <v>15736182</v>
          </cell>
          <cell r="L31">
            <v>545584019</v>
          </cell>
        </row>
        <row r="32">
          <cell r="B32" t="str">
            <v>MSDQ</v>
          </cell>
          <cell r="C32" t="str">
            <v>Масдак ХХК</v>
          </cell>
          <cell r="D32" t="str">
            <v>●</v>
          </cell>
          <cell r="G32">
            <v>14862907.3</v>
          </cell>
          <cell r="H32">
            <v>0</v>
          </cell>
          <cell r="I32">
            <v>0</v>
          </cell>
          <cell r="J32">
            <v>0</v>
          </cell>
          <cell r="K32">
            <v>14862907.3</v>
          </cell>
          <cell r="L32">
            <v>30305648.3</v>
          </cell>
        </row>
        <row r="33">
          <cell r="B33" t="str">
            <v>MERG</v>
          </cell>
          <cell r="C33" t="str">
            <v>Мэргэн санаа ХХК</v>
          </cell>
          <cell r="D33" t="str">
            <v>●</v>
          </cell>
          <cell r="G33">
            <v>12891625</v>
          </cell>
          <cell r="H33">
            <v>0</v>
          </cell>
          <cell r="I33">
            <v>0</v>
          </cell>
          <cell r="J33">
            <v>0</v>
          </cell>
          <cell r="K33">
            <v>12891625</v>
          </cell>
          <cell r="L33">
            <v>47892458</v>
          </cell>
        </row>
        <row r="34">
          <cell r="B34" t="str">
            <v>TCHB</v>
          </cell>
          <cell r="C34" t="str">
            <v>Тулгат чандмань баян ХХК</v>
          </cell>
          <cell r="D34" t="str">
            <v>●</v>
          </cell>
          <cell r="G34">
            <v>12456467</v>
          </cell>
          <cell r="H34">
            <v>0</v>
          </cell>
          <cell r="I34">
            <v>0</v>
          </cell>
          <cell r="J34">
            <v>0</v>
          </cell>
          <cell r="K34">
            <v>12456467</v>
          </cell>
          <cell r="L34">
            <v>37098758</v>
          </cell>
        </row>
        <row r="35">
          <cell r="B35" t="str">
            <v>ACE</v>
          </cell>
          <cell r="C35" t="str">
            <v>АСЕ энд Т Капитал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3166798</v>
          </cell>
          <cell r="H35">
            <v>0</v>
          </cell>
          <cell r="I35">
            <v>0</v>
          </cell>
          <cell r="J35">
            <v>9082562</v>
          </cell>
          <cell r="K35">
            <v>12249360</v>
          </cell>
          <cell r="L35">
            <v>28564990</v>
          </cell>
        </row>
        <row r="36">
          <cell r="B36" t="str">
            <v>MIBG</v>
          </cell>
          <cell r="C36" t="str">
            <v>Эм Ай Би Жи ХХК</v>
          </cell>
          <cell r="D36" t="str">
            <v>●</v>
          </cell>
          <cell r="E36" t="str">
            <v>●</v>
          </cell>
          <cell r="G36">
            <v>0</v>
          </cell>
          <cell r="H36">
            <v>0</v>
          </cell>
          <cell r="I36">
            <v>0</v>
          </cell>
          <cell r="J36">
            <v>11981252</v>
          </cell>
          <cell r="K36">
            <v>11981252</v>
          </cell>
          <cell r="L36">
            <v>344472712</v>
          </cell>
        </row>
        <row r="37">
          <cell r="B37" t="str">
            <v>ECM</v>
          </cell>
          <cell r="C37" t="str">
            <v>Евразиа капитал холдинг 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10489220</v>
          </cell>
          <cell r="H37">
            <v>0</v>
          </cell>
          <cell r="I37">
            <v>0</v>
          </cell>
          <cell r="J37">
            <v>0</v>
          </cell>
          <cell r="K37">
            <v>10489220</v>
          </cell>
          <cell r="L37">
            <v>41902494</v>
          </cell>
        </row>
        <row r="38">
          <cell r="B38" t="str">
            <v>DELG</v>
          </cell>
          <cell r="C38" t="str">
            <v>Дэлгэрхангай секюритиз ХХК</v>
          </cell>
          <cell r="D38" t="str">
            <v>●</v>
          </cell>
          <cell r="G38">
            <v>9118976</v>
          </cell>
          <cell r="H38">
            <v>0</v>
          </cell>
          <cell r="I38">
            <v>0</v>
          </cell>
          <cell r="J38">
            <v>0</v>
          </cell>
          <cell r="K38">
            <v>9118976</v>
          </cell>
          <cell r="L38">
            <v>82003639</v>
          </cell>
        </row>
        <row r="39">
          <cell r="B39" t="str">
            <v>GDSC</v>
          </cell>
          <cell r="C39" t="str">
            <v>Гүүдсек ХХК</v>
          </cell>
          <cell r="D39" t="str">
            <v>●</v>
          </cell>
          <cell r="F39" t="str">
            <v>●</v>
          </cell>
          <cell r="G39">
            <v>8994850</v>
          </cell>
          <cell r="H39">
            <v>0</v>
          </cell>
          <cell r="I39">
            <v>0</v>
          </cell>
          <cell r="J39">
            <v>0</v>
          </cell>
          <cell r="K39">
            <v>8994850</v>
          </cell>
          <cell r="L39">
            <v>93793991</v>
          </cell>
        </row>
        <row r="40">
          <cell r="B40" t="str">
            <v>BUMB</v>
          </cell>
          <cell r="C40" t="str">
            <v>Бумбат-Алтай ХХК</v>
          </cell>
          <cell r="D40" t="str">
            <v>●</v>
          </cell>
          <cell r="G40">
            <v>8314890</v>
          </cell>
          <cell r="H40">
            <v>0</v>
          </cell>
          <cell r="I40">
            <v>0</v>
          </cell>
          <cell r="J40">
            <v>0</v>
          </cell>
          <cell r="K40">
            <v>8314890</v>
          </cell>
          <cell r="L40">
            <v>166774462.25</v>
          </cell>
        </row>
        <row r="41">
          <cell r="B41" t="str">
            <v>NSEC</v>
          </cell>
          <cell r="C41" t="str">
            <v>Нэйшнл секюритис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7015065</v>
          </cell>
          <cell r="H41">
            <v>0</v>
          </cell>
          <cell r="I41">
            <v>0</v>
          </cell>
          <cell r="J41">
            <v>0</v>
          </cell>
          <cell r="K41">
            <v>7015065</v>
          </cell>
          <cell r="L41">
            <v>59169492</v>
          </cell>
        </row>
        <row r="42">
          <cell r="B42" t="str">
            <v>UNDR</v>
          </cell>
          <cell r="C42" t="str">
            <v>Өндөрхаан инвест ХХК</v>
          </cell>
          <cell r="D42" t="str">
            <v>●</v>
          </cell>
          <cell r="G42">
            <v>6839120</v>
          </cell>
          <cell r="H42">
            <v>0</v>
          </cell>
          <cell r="I42">
            <v>0</v>
          </cell>
          <cell r="J42">
            <v>0</v>
          </cell>
          <cell r="K42">
            <v>6839120</v>
          </cell>
          <cell r="L42">
            <v>27980918</v>
          </cell>
        </row>
        <row r="43">
          <cell r="B43" t="str">
            <v>GAUL</v>
          </cell>
          <cell r="C43" t="str">
            <v>Гаүли ХХК</v>
          </cell>
          <cell r="D43" t="str">
            <v>●</v>
          </cell>
          <cell r="E43" t="str">
            <v>●</v>
          </cell>
          <cell r="G43">
            <v>1564880</v>
          </cell>
          <cell r="H43">
            <v>0</v>
          </cell>
          <cell r="I43">
            <v>0</v>
          </cell>
          <cell r="J43">
            <v>4058166</v>
          </cell>
          <cell r="K43">
            <v>5623046</v>
          </cell>
          <cell r="L43">
            <v>77009362.9</v>
          </cell>
        </row>
        <row r="44">
          <cell r="B44" t="str">
            <v>TABO</v>
          </cell>
          <cell r="C44" t="str">
            <v>Таван богд ХХК</v>
          </cell>
          <cell r="D44" t="str">
            <v>●</v>
          </cell>
          <cell r="G44">
            <v>5444084</v>
          </cell>
          <cell r="H44">
            <v>0</v>
          </cell>
          <cell r="I44">
            <v>0</v>
          </cell>
          <cell r="J44">
            <v>0</v>
          </cell>
          <cell r="K44">
            <v>5444084</v>
          </cell>
          <cell r="L44">
            <v>63201371</v>
          </cell>
        </row>
        <row r="45">
          <cell r="B45" t="str">
            <v>BULG</v>
          </cell>
          <cell r="C45" t="str">
            <v>Булган брокер ХХК</v>
          </cell>
          <cell r="D45" t="str">
            <v>●</v>
          </cell>
          <cell r="G45">
            <v>3864450</v>
          </cell>
          <cell r="H45">
            <v>0</v>
          </cell>
          <cell r="I45">
            <v>0</v>
          </cell>
          <cell r="J45">
            <v>0</v>
          </cell>
          <cell r="K45">
            <v>3864450</v>
          </cell>
          <cell r="L45">
            <v>28295615</v>
          </cell>
        </row>
        <row r="46">
          <cell r="B46" t="str">
            <v>MNET</v>
          </cell>
          <cell r="C46" t="str">
            <v>Ард секьюритиз ХХК</v>
          </cell>
          <cell r="D46" t="str">
            <v>●</v>
          </cell>
          <cell r="E46" t="str">
            <v>●</v>
          </cell>
          <cell r="F46" t="str">
            <v>●</v>
          </cell>
          <cell r="G46">
            <v>2376000</v>
          </cell>
          <cell r="H46">
            <v>0</v>
          </cell>
          <cell r="I46">
            <v>0</v>
          </cell>
          <cell r="J46">
            <v>0</v>
          </cell>
          <cell r="K46">
            <v>2376000</v>
          </cell>
          <cell r="L46">
            <v>51336787.84</v>
          </cell>
        </row>
        <row r="47">
          <cell r="B47" t="str">
            <v>MWTS</v>
          </cell>
          <cell r="C47" t="str">
            <v>Эм Даблью Ти Эс ХХК</v>
          </cell>
          <cell r="D47" t="str">
            <v>●</v>
          </cell>
          <cell r="G47">
            <v>2068948</v>
          </cell>
          <cell r="H47">
            <v>0</v>
          </cell>
          <cell r="I47">
            <v>0</v>
          </cell>
          <cell r="J47">
            <v>0</v>
          </cell>
          <cell r="K47">
            <v>2068948</v>
          </cell>
          <cell r="L47">
            <v>2068948</v>
          </cell>
        </row>
        <row r="48">
          <cell r="B48" t="str">
            <v>SECP</v>
          </cell>
          <cell r="C48" t="str">
            <v>Сикап ХХК</v>
          </cell>
          <cell r="D48" t="str">
            <v>●</v>
          </cell>
          <cell r="G48">
            <v>0</v>
          </cell>
          <cell r="H48">
            <v>0</v>
          </cell>
          <cell r="I48">
            <v>0</v>
          </cell>
          <cell r="J48">
            <v>1932890</v>
          </cell>
          <cell r="K48">
            <v>1932890</v>
          </cell>
          <cell r="L48">
            <v>2844481</v>
          </cell>
        </row>
        <row r="49">
          <cell r="B49" t="str">
            <v>BLMB</v>
          </cell>
          <cell r="C49" t="str">
            <v>Блүмсбюри секюритиес ХХК </v>
          </cell>
          <cell r="D49" t="str">
            <v>●</v>
          </cell>
          <cell r="E49" t="str">
            <v>●</v>
          </cell>
          <cell r="G49">
            <v>1274000</v>
          </cell>
          <cell r="H49">
            <v>0</v>
          </cell>
          <cell r="I49">
            <v>0</v>
          </cell>
          <cell r="J49">
            <v>0</v>
          </cell>
          <cell r="K49">
            <v>1274000</v>
          </cell>
          <cell r="L49">
            <v>13412198</v>
          </cell>
        </row>
        <row r="50">
          <cell r="B50" t="str">
            <v>GDEV</v>
          </cell>
          <cell r="C50" t="str">
            <v>Гранддевелопмент ХХК</v>
          </cell>
          <cell r="D50" t="str">
            <v>●</v>
          </cell>
          <cell r="G50">
            <v>885993</v>
          </cell>
          <cell r="H50">
            <v>0</v>
          </cell>
          <cell r="I50">
            <v>0</v>
          </cell>
          <cell r="J50">
            <v>0</v>
          </cell>
          <cell r="K50">
            <v>885993</v>
          </cell>
          <cell r="L50">
            <v>2391973</v>
          </cell>
        </row>
        <row r="51">
          <cell r="B51" t="str">
            <v>MICC</v>
          </cell>
          <cell r="C51" t="str">
            <v>Эм Ай Си Си ХХК</v>
          </cell>
          <cell r="D51" t="str">
            <v>●</v>
          </cell>
          <cell r="E51" t="str">
            <v>●</v>
          </cell>
          <cell r="G51">
            <v>860000</v>
          </cell>
          <cell r="H51">
            <v>0</v>
          </cell>
          <cell r="I51">
            <v>0</v>
          </cell>
          <cell r="J51">
            <v>0</v>
          </cell>
          <cell r="K51">
            <v>860000</v>
          </cell>
          <cell r="L51">
            <v>8220311</v>
          </cell>
        </row>
        <row r="52">
          <cell r="B52" t="str">
            <v>BSK</v>
          </cell>
          <cell r="C52" t="str">
            <v>Блюскай секьюритиз ХК</v>
          </cell>
          <cell r="D52" t="str">
            <v>●</v>
          </cell>
          <cell r="G52">
            <v>852712</v>
          </cell>
          <cell r="H52">
            <v>0</v>
          </cell>
          <cell r="I52">
            <v>0</v>
          </cell>
          <cell r="J52">
            <v>0</v>
          </cell>
          <cell r="K52">
            <v>852712</v>
          </cell>
          <cell r="L52">
            <v>21690977</v>
          </cell>
        </row>
        <row r="53">
          <cell r="B53" t="str">
            <v>ZGB</v>
          </cell>
          <cell r="C53" t="str">
            <v>Зэт жи би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83900</v>
          </cell>
        </row>
        <row r="54">
          <cell r="B54" t="str">
            <v>ZEUS</v>
          </cell>
          <cell r="C54" t="str">
            <v>Зюс капитал ХХК</v>
          </cell>
          <cell r="D54" t="str">
            <v>●</v>
          </cell>
          <cell r="F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 t="str">
            <v>USEC</v>
          </cell>
          <cell r="C55" t="str">
            <v>Юнайтэд секьюритс ХХК</v>
          </cell>
          <cell r="D55" t="str">
            <v>●</v>
          </cell>
          <cell r="E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TTR</v>
          </cell>
          <cell r="C56" t="str">
            <v>Түшиг траст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TTOL</v>
          </cell>
          <cell r="C57" t="str">
            <v>Тавантолгой хишиг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PREV</v>
          </cell>
          <cell r="C58" t="str">
            <v>Превалент ХХК</v>
          </cell>
          <cell r="D58" t="str">
            <v>●</v>
          </cell>
          <cell r="E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NOVL</v>
          </cell>
          <cell r="C59" t="str">
            <v>Новел инвестмент ХХК</v>
          </cell>
          <cell r="D59" t="str">
            <v>●</v>
          </cell>
          <cell r="F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MONG</v>
          </cell>
          <cell r="C60" t="str">
            <v>Монгол секюритиес 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543713240</v>
          </cell>
        </row>
        <row r="61">
          <cell r="B61" t="str">
            <v>LFTI</v>
          </cell>
          <cell r="C61" t="str">
            <v>Лайфтайм инвестмент ХХК</v>
          </cell>
          <cell r="D61" t="str">
            <v>●</v>
          </cell>
          <cell r="E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ITR</v>
          </cell>
          <cell r="C62" t="str">
            <v>Ай трейд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HUN</v>
          </cell>
          <cell r="C63" t="str">
            <v>Хүннү Эмпайр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GNN</v>
          </cell>
          <cell r="C64" t="str">
            <v>Говийн ноён нуруу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 t="str">
            <v>GLOB</v>
          </cell>
          <cell r="C65" t="str">
            <v>Глобал ассет ХХК</v>
          </cell>
          <cell r="D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818400</v>
          </cell>
        </row>
        <row r="66">
          <cell r="B66" t="str">
            <v>FRON</v>
          </cell>
          <cell r="C66" t="str">
            <v>Фронтиер ХХК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FINL</v>
          </cell>
          <cell r="C67" t="str">
            <v>Финанс линк групп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FCX</v>
          </cell>
          <cell r="C68" t="str">
            <v>Эф Си Икс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1687900</v>
          </cell>
        </row>
        <row r="69">
          <cell r="B69" t="str">
            <v>DGSN</v>
          </cell>
          <cell r="C69" t="str">
            <v>Догсон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DCF</v>
          </cell>
          <cell r="C70" t="str">
            <v>Ди Си Эф ХХК</v>
          </cell>
          <cell r="D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CAPM</v>
          </cell>
          <cell r="C71" t="str">
            <v>Капитал маркет корпораци ХХК</v>
          </cell>
          <cell r="D71" t="str">
            <v>●</v>
          </cell>
          <cell r="E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 t="str">
            <v>BLAC</v>
          </cell>
          <cell r="C72" t="str">
            <v>Блэкстоун интернэйшнл ХХК</v>
          </cell>
          <cell r="D72" t="str">
            <v>●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22254</v>
          </cell>
        </row>
        <row r="73">
          <cell r="B73" t="str">
            <v>BKHE</v>
          </cell>
          <cell r="C73" t="str">
            <v>Бага хээр ХХК</v>
          </cell>
          <cell r="D73" t="str">
            <v>●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BBSS</v>
          </cell>
          <cell r="C74" t="str">
            <v>Би Би Эс Эс ХХК</v>
          </cell>
          <cell r="D74" t="str">
            <v>●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BATS</v>
          </cell>
          <cell r="C75" t="str">
            <v>Батс ХХК</v>
          </cell>
          <cell r="D75" t="str">
            <v>●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ARGB</v>
          </cell>
          <cell r="C76" t="str">
            <v>Аргай бэст ХХК</v>
          </cell>
          <cell r="D76" t="str">
            <v>●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57970</v>
          </cell>
        </row>
        <row r="77">
          <cell r="B77" t="str">
            <v>ABJY</v>
          </cell>
          <cell r="C77" t="str">
            <v>АБЖЯ ХХК</v>
          </cell>
          <cell r="D77" t="str">
            <v>●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6">
          <cell r="B16" t="str">
            <v>TNGR</v>
          </cell>
          <cell r="C16" t="str">
            <v>"ТЭНГЭР КАПИТАЛ 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273674</v>
          </cell>
          <cell r="H16">
            <v>5100000</v>
          </cell>
          <cell r="I16">
            <v>0</v>
          </cell>
          <cell r="J16">
            <v>24288837030</v>
          </cell>
          <cell r="K16">
            <v>24294210704</v>
          </cell>
          <cell r="L16">
            <v>132401755970</v>
          </cell>
        </row>
        <row r="17">
          <cell r="B17" t="str">
            <v>ARD</v>
          </cell>
          <cell r="C17" t="str">
            <v>"АРД КАПИТАЛ ГРУПП ҮЦК" ХХК</v>
          </cell>
          <cell r="D17" t="str">
            <v>●</v>
          </cell>
          <cell r="E17" t="str">
            <v>●</v>
          </cell>
          <cell r="G17">
            <v>7191180.92</v>
          </cell>
          <cell r="H17">
            <v>0</v>
          </cell>
          <cell r="I17">
            <v>0</v>
          </cell>
          <cell r="J17">
            <v>0</v>
          </cell>
          <cell r="K17">
            <v>7191180.92</v>
          </cell>
          <cell r="L17">
            <v>19972752499.17</v>
          </cell>
        </row>
        <row r="18">
          <cell r="B18" t="str">
            <v>TDB</v>
          </cell>
          <cell r="C18" t="str">
            <v>"ТИ ДИ БИ КАПИТАЛ ҮЦК" ХХК</v>
          </cell>
          <cell r="D18" t="str">
            <v>●</v>
          </cell>
          <cell r="E18" t="str">
            <v>●</v>
          </cell>
          <cell r="G18">
            <v>7206986.9</v>
          </cell>
          <cell r="H18">
            <v>0</v>
          </cell>
          <cell r="I18">
            <v>0</v>
          </cell>
          <cell r="J18">
            <v>29001000</v>
          </cell>
          <cell r="K18">
            <v>36207986.9</v>
          </cell>
          <cell r="L18">
            <v>19776641126.9</v>
          </cell>
        </row>
        <row r="19">
          <cell r="B19" t="str">
            <v>BDSC</v>
          </cell>
          <cell r="C19" t="str">
            <v>"БИДИСЕК ҮЦК" 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218073093.4</v>
          </cell>
          <cell r="H19">
            <v>460409340</v>
          </cell>
          <cell r="I19">
            <v>0</v>
          </cell>
          <cell r="J19">
            <v>887783565</v>
          </cell>
          <cell r="K19">
            <v>1566265998.4</v>
          </cell>
          <cell r="L19">
            <v>12110029600.75</v>
          </cell>
        </row>
        <row r="20">
          <cell r="B20" t="str">
            <v>GLMT</v>
          </cell>
          <cell r="C20" t="str">
            <v>"ГОЛОМТ СЕКЮРИТИЗ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10424987</v>
          </cell>
          <cell r="H20">
            <v>343039900</v>
          </cell>
          <cell r="I20">
            <v>0</v>
          </cell>
          <cell r="J20">
            <v>2088361160</v>
          </cell>
          <cell r="K20">
            <v>2441826047</v>
          </cell>
          <cell r="L20">
            <v>10155431468.34</v>
          </cell>
        </row>
        <row r="21">
          <cell r="B21" t="str">
            <v>BZIN</v>
          </cell>
          <cell r="C21" t="str">
            <v>"ДЭҮ СЕКЬЮРИТИС МОНГОЛ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0</v>
          </cell>
          <cell r="H21">
            <v>2989000</v>
          </cell>
          <cell r="I21">
            <v>0</v>
          </cell>
          <cell r="J21">
            <v>961340071</v>
          </cell>
          <cell r="K21">
            <v>964329071</v>
          </cell>
          <cell r="L21">
            <v>1676828978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107362182</v>
          </cell>
          <cell r="H22">
            <v>8971200</v>
          </cell>
          <cell r="I22">
            <v>0</v>
          </cell>
          <cell r="J22">
            <v>11749983</v>
          </cell>
          <cell r="K22">
            <v>128083365</v>
          </cell>
          <cell r="L22">
            <v>870492827.1500001</v>
          </cell>
        </row>
        <row r="23">
          <cell r="B23" t="str">
            <v>ALTN</v>
          </cell>
          <cell r="C23" t="str">
            <v>"АЛТАН ХОРОМСОГ ҮЦК" ХХК</v>
          </cell>
          <cell r="D23" t="str">
            <v>●</v>
          </cell>
          <cell r="G23">
            <v>18766978</v>
          </cell>
          <cell r="H23">
            <v>0</v>
          </cell>
          <cell r="I23">
            <v>0</v>
          </cell>
          <cell r="J23">
            <v>135200442</v>
          </cell>
          <cell r="K23">
            <v>153967420</v>
          </cell>
          <cell r="L23">
            <v>598368398</v>
          </cell>
        </row>
        <row r="24">
          <cell r="B24" t="str">
            <v>GATR</v>
          </cell>
          <cell r="C24" t="str">
            <v>"ГАЦУУРТ ТРЕЙД ҮЦК" ХХК</v>
          </cell>
          <cell r="D24" t="str">
            <v>●</v>
          </cell>
          <cell r="G24">
            <v>2971888</v>
          </cell>
          <cell r="H24">
            <v>0</v>
          </cell>
          <cell r="I24">
            <v>0</v>
          </cell>
          <cell r="J24">
            <v>0</v>
          </cell>
          <cell r="K24">
            <v>2971888</v>
          </cell>
          <cell r="L24">
            <v>548555907</v>
          </cell>
        </row>
        <row r="25">
          <cell r="B25" t="str">
            <v>MONG</v>
          </cell>
          <cell r="C25" t="str">
            <v>"МОНГОЛ СЕКЮРИТИЕС ҮЦК" ХК</v>
          </cell>
          <cell r="D25" t="str">
            <v>●</v>
          </cell>
          <cell r="G25">
            <v>2192085</v>
          </cell>
          <cell r="H25">
            <v>0</v>
          </cell>
          <cell r="I25">
            <v>0</v>
          </cell>
          <cell r="J25">
            <v>0</v>
          </cell>
          <cell r="K25">
            <v>2192085</v>
          </cell>
          <cell r="L25">
            <v>545905325</v>
          </cell>
        </row>
        <row r="26">
          <cell r="B26" t="str">
            <v>BLMB</v>
          </cell>
          <cell r="C26" t="str">
            <v>"БЛҮМСБЮРИ СЕКЮРИТИЕС ҮЦК" ХХК </v>
          </cell>
          <cell r="D26" t="str">
            <v>●</v>
          </cell>
          <cell r="E26" t="str">
            <v>●</v>
          </cell>
          <cell r="G26">
            <v>0</v>
          </cell>
          <cell r="H26">
            <v>341981600</v>
          </cell>
          <cell r="I26">
            <v>0</v>
          </cell>
          <cell r="J26">
            <v>0</v>
          </cell>
          <cell r="K26">
            <v>341981600</v>
          </cell>
          <cell r="L26">
            <v>355393798</v>
          </cell>
        </row>
        <row r="27">
          <cell r="B27" t="str">
            <v>MIBG</v>
          </cell>
          <cell r="C27" t="str">
            <v>"ЭМ АЙ БИ ЖИ ХХК ҮЦК"</v>
          </cell>
          <cell r="D27" t="str">
            <v>●</v>
          </cell>
          <cell r="E27" t="str">
            <v>●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344472712</v>
          </cell>
        </row>
        <row r="28">
          <cell r="B28" t="str">
            <v>ZRGD</v>
          </cell>
          <cell r="C28" t="str">
            <v>"ЗЭРГЭД ҮЦК" ХХК</v>
          </cell>
          <cell r="D28" t="str">
            <v>●</v>
          </cell>
          <cell r="G28">
            <v>23038883.5</v>
          </cell>
          <cell r="H28">
            <v>0</v>
          </cell>
          <cell r="I28">
            <v>0</v>
          </cell>
          <cell r="J28">
            <v>0</v>
          </cell>
          <cell r="K28">
            <v>23038883.5</v>
          </cell>
          <cell r="L28">
            <v>250317375</v>
          </cell>
        </row>
        <row r="29">
          <cell r="B29" t="str">
            <v>MSEC</v>
          </cell>
          <cell r="C29" t="str">
            <v>"МОНСЕК ҮЦК" ХХК</v>
          </cell>
          <cell r="D29" t="str">
            <v>●</v>
          </cell>
          <cell r="E29" t="str">
            <v>●</v>
          </cell>
          <cell r="G29">
            <v>51699615</v>
          </cell>
          <cell r="H29">
            <v>2514680</v>
          </cell>
          <cell r="I29">
            <v>0</v>
          </cell>
          <cell r="J29">
            <v>6766900</v>
          </cell>
          <cell r="K29">
            <v>60981195</v>
          </cell>
          <cell r="L29">
            <v>219356228.5</v>
          </cell>
        </row>
        <row r="30">
          <cell r="B30" t="str">
            <v>GNDX</v>
          </cell>
          <cell r="C30" t="str">
            <v>"ГЕНДЕКС ҮЦК" ХХК</v>
          </cell>
          <cell r="D30" t="str">
            <v>●</v>
          </cell>
          <cell r="G30">
            <v>65216610</v>
          </cell>
          <cell r="H30">
            <v>0</v>
          </cell>
          <cell r="I30">
            <v>0</v>
          </cell>
          <cell r="J30">
            <v>0</v>
          </cell>
          <cell r="K30">
            <v>65216610</v>
          </cell>
          <cell r="L30">
            <v>198302833</v>
          </cell>
        </row>
        <row r="31">
          <cell r="B31" t="str">
            <v>BUMB</v>
          </cell>
          <cell r="C31" t="str">
            <v>"БУМБАТ-АЛТАЙ ҮЦК" ХХК</v>
          </cell>
          <cell r="D31" t="str">
            <v>●</v>
          </cell>
          <cell r="G31">
            <v>8422643</v>
          </cell>
          <cell r="H31">
            <v>0</v>
          </cell>
          <cell r="I31">
            <v>0</v>
          </cell>
          <cell r="J31">
            <v>0</v>
          </cell>
          <cell r="K31">
            <v>8422643</v>
          </cell>
          <cell r="L31">
            <v>175197105.25</v>
          </cell>
        </row>
        <row r="32">
          <cell r="B32" t="str">
            <v>SECP</v>
          </cell>
          <cell r="C32" t="str">
            <v>"СИКАП  ҮЦК" ХХК</v>
          </cell>
          <cell r="D32" t="str">
            <v>●</v>
          </cell>
          <cell r="G32">
            <v>0</v>
          </cell>
          <cell r="H32">
            <v>0</v>
          </cell>
          <cell r="I32">
            <v>0</v>
          </cell>
          <cell r="J32">
            <v>143059410</v>
          </cell>
          <cell r="K32">
            <v>143059410</v>
          </cell>
          <cell r="L32">
            <v>145903891</v>
          </cell>
        </row>
        <row r="33">
          <cell r="B33" t="str">
            <v>SANR</v>
          </cell>
          <cell r="C33" t="str">
            <v>"САНАР ҮЦК" ХХК</v>
          </cell>
          <cell r="D33" t="str">
            <v>●</v>
          </cell>
          <cell r="G33">
            <v>15661540</v>
          </cell>
          <cell r="H33">
            <v>0</v>
          </cell>
          <cell r="I33">
            <v>0</v>
          </cell>
          <cell r="J33">
            <v>0</v>
          </cell>
          <cell r="K33">
            <v>15661540</v>
          </cell>
          <cell r="L33">
            <v>142177005</v>
          </cell>
        </row>
        <row r="34">
          <cell r="B34" t="str">
            <v>DRBR</v>
          </cell>
          <cell r="C34" t="str">
            <v>"ДАРХАН БРОКЕР ҮЦК" ХХК</v>
          </cell>
          <cell r="D34" t="str">
            <v>●</v>
          </cell>
          <cell r="G34">
            <v>7081235</v>
          </cell>
          <cell r="H34">
            <v>0</v>
          </cell>
          <cell r="I34">
            <v>0</v>
          </cell>
          <cell r="J34">
            <v>0</v>
          </cell>
          <cell r="K34">
            <v>7081235</v>
          </cell>
          <cell r="L34">
            <v>141967731</v>
          </cell>
        </row>
        <row r="35">
          <cell r="B35" t="str">
            <v>DELG</v>
          </cell>
          <cell r="C35" t="str">
            <v>"ДЭЛГЭРХАНГАЙ СЕКЮРИТИЗ ҮЦК" ХХК</v>
          </cell>
          <cell r="D35" t="str">
            <v>●</v>
          </cell>
          <cell r="G35">
            <v>16683719</v>
          </cell>
          <cell r="H35">
            <v>0</v>
          </cell>
          <cell r="I35">
            <v>0</v>
          </cell>
          <cell r="J35">
            <v>0</v>
          </cell>
          <cell r="K35">
            <v>16683719</v>
          </cell>
          <cell r="L35">
            <v>98687358</v>
          </cell>
        </row>
        <row r="36">
          <cell r="B36" t="str">
            <v>GDSC</v>
          </cell>
          <cell r="C36" t="str">
            <v>"ГҮҮДСЕК ҮЦК" ХХК</v>
          </cell>
          <cell r="D36" t="str">
            <v>●</v>
          </cell>
          <cell r="F36" t="str">
            <v>●</v>
          </cell>
          <cell r="G36">
            <v>1569400</v>
          </cell>
          <cell r="H36">
            <v>0</v>
          </cell>
          <cell r="I36">
            <v>0</v>
          </cell>
          <cell r="J36">
            <v>0</v>
          </cell>
          <cell r="K36">
            <v>1569400</v>
          </cell>
          <cell r="L36">
            <v>95363391</v>
          </cell>
        </row>
        <row r="37">
          <cell r="B37" t="str">
            <v>GAUL</v>
          </cell>
          <cell r="C37" t="str">
            <v>"ГАҮЛИ ҮЦК" ХХК</v>
          </cell>
          <cell r="D37" t="str">
            <v>●</v>
          </cell>
          <cell r="E37" t="str">
            <v>●</v>
          </cell>
          <cell r="G37">
            <v>4316039</v>
          </cell>
          <cell r="H37">
            <v>0</v>
          </cell>
          <cell r="I37">
            <v>0</v>
          </cell>
          <cell r="J37">
            <v>1400000</v>
          </cell>
          <cell r="K37">
            <v>5716039</v>
          </cell>
          <cell r="L37">
            <v>82725401.9</v>
          </cell>
        </row>
        <row r="38">
          <cell r="B38" t="str">
            <v>TABO</v>
          </cell>
          <cell r="C38" t="str">
            <v>"ТАВАН БОГД ҮЦК" ХХК</v>
          </cell>
          <cell r="D38" t="str">
            <v>●</v>
          </cell>
          <cell r="G38">
            <v>11619460</v>
          </cell>
          <cell r="H38">
            <v>0</v>
          </cell>
          <cell r="I38">
            <v>0</v>
          </cell>
          <cell r="J38">
            <v>0</v>
          </cell>
          <cell r="K38">
            <v>11619460</v>
          </cell>
          <cell r="L38">
            <v>74820831</v>
          </cell>
        </row>
        <row r="39">
          <cell r="B39" t="str">
            <v>NSEC</v>
          </cell>
          <cell r="C39" t="str">
            <v>"НЭЙШНЛ СЕКЮРИТИС ҮЦК" ХХК</v>
          </cell>
          <cell r="D39" t="str">
            <v>●</v>
          </cell>
          <cell r="E39" t="str">
            <v>●</v>
          </cell>
          <cell r="F39" t="str">
            <v>●</v>
          </cell>
          <cell r="G39">
            <v>3467747</v>
          </cell>
          <cell r="H39">
            <v>0</v>
          </cell>
          <cell r="I39">
            <v>0</v>
          </cell>
          <cell r="J39">
            <v>9668500</v>
          </cell>
          <cell r="K39">
            <v>13136247</v>
          </cell>
          <cell r="L39">
            <v>72305739</v>
          </cell>
        </row>
        <row r="40">
          <cell r="B40" t="str">
            <v>APS</v>
          </cell>
          <cell r="C40" t="str">
            <v>"АЗИА ПАСИФИК СЕКЬЮРИТИС ҮЦК" ХХК</v>
          </cell>
          <cell r="D40" t="str">
            <v>●</v>
          </cell>
          <cell r="E40" t="str">
            <v>●</v>
          </cell>
          <cell r="G40">
            <v>1463680</v>
          </cell>
          <cell r="H40">
            <v>0</v>
          </cell>
          <cell r="I40">
            <v>0</v>
          </cell>
          <cell r="J40">
            <v>0</v>
          </cell>
          <cell r="K40">
            <v>1463680</v>
          </cell>
          <cell r="L40">
            <v>67255824</v>
          </cell>
        </row>
        <row r="41">
          <cell r="B41" t="str">
            <v>MERG</v>
          </cell>
          <cell r="C41" t="str">
            <v>"МЭРГЭН САНАА ҮЦК" ХХК</v>
          </cell>
          <cell r="D41" t="str">
            <v>●</v>
          </cell>
          <cell r="G41">
            <v>6828770</v>
          </cell>
          <cell r="H41">
            <v>0</v>
          </cell>
          <cell r="I41">
            <v>0</v>
          </cell>
          <cell r="J41">
            <v>0</v>
          </cell>
          <cell r="K41">
            <v>6828770</v>
          </cell>
          <cell r="L41">
            <v>54721228</v>
          </cell>
        </row>
        <row r="42">
          <cell r="B42" t="str">
            <v>MNET</v>
          </cell>
          <cell r="C42" t="str">
            <v>"АРД СЕКЬЮРИТИЗ ҮЦК" ХХК</v>
          </cell>
          <cell r="D42" t="str">
            <v>●</v>
          </cell>
          <cell r="E42" t="str">
            <v>●</v>
          </cell>
          <cell r="F42" t="str">
            <v>●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51336787.84</v>
          </cell>
        </row>
        <row r="43">
          <cell r="B43" t="str">
            <v>TCHB</v>
          </cell>
          <cell r="C43" t="str">
            <v>"ТУЛГАТ ЧАНДМАНЬ БАЯН  ҮЦК" ХХК</v>
          </cell>
          <cell r="D43" t="str">
            <v>●</v>
          </cell>
          <cell r="G43">
            <v>10775964</v>
          </cell>
          <cell r="H43">
            <v>0</v>
          </cell>
          <cell r="I43">
            <v>0</v>
          </cell>
          <cell r="J43">
            <v>0</v>
          </cell>
          <cell r="K43">
            <v>10775964</v>
          </cell>
          <cell r="L43">
            <v>47874722</v>
          </cell>
        </row>
        <row r="44">
          <cell r="B44" t="str">
            <v>ECM</v>
          </cell>
          <cell r="C44" t="str">
            <v>"ЕВРАЗИА КАПИТАЛ ХОЛДИНГ ҮЦК" ХК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4791875</v>
          </cell>
          <cell r="H44">
            <v>0</v>
          </cell>
          <cell r="I44">
            <v>0</v>
          </cell>
          <cell r="J44">
            <v>0</v>
          </cell>
          <cell r="K44">
            <v>4791875</v>
          </cell>
          <cell r="L44">
            <v>46694369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G45">
            <v>14394600</v>
          </cell>
          <cell r="H45">
            <v>0</v>
          </cell>
          <cell r="I45">
            <v>0</v>
          </cell>
          <cell r="J45">
            <v>0</v>
          </cell>
          <cell r="K45">
            <v>14394600</v>
          </cell>
          <cell r="L45">
            <v>42375518</v>
          </cell>
        </row>
        <row r="46">
          <cell r="B46" t="str">
            <v>ARGB</v>
          </cell>
          <cell r="C46" t="str">
            <v>"АРГАЙ БЭСТ ҮЦК" ХХК</v>
          </cell>
          <cell r="D46" t="str">
            <v>●</v>
          </cell>
          <cell r="G46">
            <v>36956295.92</v>
          </cell>
          <cell r="H46">
            <v>0</v>
          </cell>
          <cell r="I46">
            <v>0</v>
          </cell>
          <cell r="J46">
            <v>0</v>
          </cell>
          <cell r="K46">
            <v>36956295.92</v>
          </cell>
          <cell r="L46">
            <v>37014265.92</v>
          </cell>
        </row>
        <row r="47">
          <cell r="B47" t="str">
            <v>MSDQ</v>
          </cell>
          <cell r="C47" t="str">
            <v>"МАСДАК ҮНЭТ ЦААСНЫ КОМПАНИ" ХХК</v>
          </cell>
          <cell r="D47" t="str">
            <v>●</v>
          </cell>
          <cell r="G47">
            <v>3253329</v>
          </cell>
          <cell r="H47">
            <v>0</v>
          </cell>
          <cell r="I47">
            <v>0</v>
          </cell>
          <cell r="J47">
            <v>0</v>
          </cell>
          <cell r="K47">
            <v>3253329</v>
          </cell>
          <cell r="L47">
            <v>33558977.3</v>
          </cell>
        </row>
        <row r="48">
          <cell r="B48" t="str">
            <v>ACE</v>
          </cell>
          <cell r="C48" t="str">
            <v>"АСЕ ЭНД Т КАПИТАЛ ҮЦК" ХХК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272714</v>
          </cell>
          <cell r="H48">
            <v>0</v>
          </cell>
          <cell r="I48">
            <v>0</v>
          </cell>
          <cell r="J48">
            <v>0</v>
          </cell>
          <cell r="K48">
            <v>272714</v>
          </cell>
          <cell r="L48">
            <v>28837704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G49">
            <v>503620</v>
          </cell>
          <cell r="H49">
            <v>0</v>
          </cell>
          <cell r="I49">
            <v>0</v>
          </cell>
          <cell r="J49">
            <v>0</v>
          </cell>
          <cell r="K49">
            <v>503620</v>
          </cell>
          <cell r="L49">
            <v>28799235</v>
          </cell>
        </row>
        <row r="50">
          <cell r="B50" t="str">
            <v>MWTS</v>
          </cell>
          <cell r="C50" t="str">
            <v>"ЭМ ДАБЛЬЮ ТИ ЭС ҮЦК" ХХК</v>
          </cell>
          <cell r="D50" t="str">
            <v>●</v>
          </cell>
          <cell r="G50">
            <v>26339683</v>
          </cell>
          <cell r="H50">
            <v>0</v>
          </cell>
          <cell r="I50">
            <v>0</v>
          </cell>
          <cell r="J50">
            <v>0</v>
          </cell>
          <cell r="K50">
            <v>26339683</v>
          </cell>
          <cell r="L50">
            <v>28408631</v>
          </cell>
        </row>
        <row r="51">
          <cell r="B51" t="str">
            <v>SGC</v>
          </cell>
          <cell r="C51" t="str">
            <v>"ЭС ЖИ КАПИТАЛ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500000</v>
          </cell>
          <cell r="H51">
            <v>0</v>
          </cell>
          <cell r="I51">
            <v>0</v>
          </cell>
          <cell r="J51">
            <v>0</v>
          </cell>
          <cell r="K51">
            <v>500000</v>
          </cell>
          <cell r="L51">
            <v>26194880</v>
          </cell>
        </row>
        <row r="52">
          <cell r="B52" t="str">
            <v>BSK</v>
          </cell>
          <cell r="C52" t="str">
            <v>"БЛЮСКАЙ СЕКЬЮРИТИЗ ҮЦК" ХК</v>
          </cell>
          <cell r="D52" t="str">
            <v>●</v>
          </cell>
          <cell r="G52">
            <v>3158750</v>
          </cell>
          <cell r="H52">
            <v>0</v>
          </cell>
          <cell r="I52">
            <v>0</v>
          </cell>
          <cell r="J52">
            <v>0</v>
          </cell>
          <cell r="K52">
            <v>3158750</v>
          </cell>
          <cell r="L52">
            <v>24849727</v>
          </cell>
        </row>
        <row r="53">
          <cell r="B53" t="str">
            <v>MICC</v>
          </cell>
          <cell r="C53" t="str">
            <v>"ЭМ АЙ СИ СИ  ҮЦК" ХХК</v>
          </cell>
          <cell r="D53" t="str">
            <v>●</v>
          </cell>
          <cell r="E53" t="str">
            <v>●</v>
          </cell>
          <cell r="G53">
            <v>2902300</v>
          </cell>
          <cell r="H53">
            <v>0</v>
          </cell>
          <cell r="I53">
            <v>0</v>
          </cell>
          <cell r="J53">
            <v>0</v>
          </cell>
          <cell r="K53">
            <v>2902300</v>
          </cell>
          <cell r="L53">
            <v>11122611</v>
          </cell>
        </row>
        <row r="54">
          <cell r="B54" t="str">
            <v>ZGB</v>
          </cell>
          <cell r="C54" t="str">
            <v>"ЗЭТ ЖИ БИ ҮЦК" ХХК</v>
          </cell>
          <cell r="D54" t="str">
            <v>●</v>
          </cell>
          <cell r="G54">
            <v>8641883</v>
          </cell>
          <cell r="H54">
            <v>0</v>
          </cell>
          <cell r="I54">
            <v>0</v>
          </cell>
          <cell r="J54">
            <v>0</v>
          </cell>
          <cell r="K54">
            <v>8641883</v>
          </cell>
          <cell r="L54">
            <v>8725783</v>
          </cell>
        </row>
        <row r="55">
          <cell r="B55" t="str">
            <v>FCX</v>
          </cell>
          <cell r="C55" t="str">
            <v>"ЭФ СИ ИКС ҮЦК" ХХК</v>
          </cell>
          <cell r="D55" t="str">
            <v>●</v>
          </cell>
          <cell r="G55">
            <v>2450000</v>
          </cell>
          <cell r="H55">
            <v>0</v>
          </cell>
          <cell r="I55">
            <v>0</v>
          </cell>
          <cell r="J55">
            <v>0</v>
          </cell>
          <cell r="K55">
            <v>2450000</v>
          </cell>
          <cell r="L55">
            <v>4137900</v>
          </cell>
        </row>
        <row r="56">
          <cell r="B56" t="str">
            <v>GDEV</v>
          </cell>
          <cell r="C56" t="str">
            <v>"ГРАНДДЕВЕЛОПМЕНТ ҮЦК" ХХК</v>
          </cell>
          <cell r="D56" t="str">
            <v>●</v>
          </cell>
          <cell r="G56">
            <v>369150</v>
          </cell>
          <cell r="H56">
            <v>0</v>
          </cell>
          <cell r="I56">
            <v>0</v>
          </cell>
          <cell r="J56">
            <v>0</v>
          </cell>
          <cell r="K56">
            <v>369150</v>
          </cell>
          <cell r="L56">
            <v>2761123</v>
          </cell>
        </row>
        <row r="57">
          <cell r="B57" t="str">
            <v>GLOB</v>
          </cell>
          <cell r="C57" t="str">
            <v>"ГЛОБАЛ АССЕТ" ХХК</v>
          </cell>
          <cell r="D57" t="str">
            <v>●</v>
          </cell>
          <cell r="F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818400</v>
          </cell>
        </row>
        <row r="58">
          <cell r="B58" t="str">
            <v>BLAC</v>
          </cell>
          <cell r="C58" t="str">
            <v>"БЛЭКСТОУН ИНТЕРНЭЙШНЛ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22254</v>
          </cell>
        </row>
        <row r="59">
          <cell r="B59" t="str">
            <v>BATS</v>
          </cell>
          <cell r="C59" t="str">
            <v>"БАТС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CAPM</v>
          </cell>
          <cell r="C60" t="str">
            <v>"КАПИТАЛ МАРКЕТ КОРПОРАЦИ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GNN</v>
          </cell>
          <cell r="C61" t="str">
            <v>ГОВИЙН НОЁН НУРУУ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FINL</v>
          </cell>
          <cell r="C62" t="str">
            <v>ФИНАНС ЛИНК ГРУПП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 t="str">
            <v>DCF</v>
          </cell>
          <cell r="C63" t="str">
            <v>ДИ СИ ЭФ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NOVL</v>
          </cell>
          <cell r="C64" t="str">
            <v>НОВЕЛ ИНВЕСТМЕНТ ХХК</v>
          </cell>
          <cell r="D64" t="str">
            <v>●</v>
          </cell>
          <cell r="F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 t="str">
            <v>LFTI</v>
          </cell>
          <cell r="C65" t="str">
            <v>"ЛАЙФТАЙМ ИНВЕСТМЕНТ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USEC</v>
          </cell>
          <cell r="C66" t="str">
            <v>ЮНАЙТЭД СЕКЬЮРИТС ХХК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BKHE</v>
          </cell>
          <cell r="C67" t="str">
            <v>БАГА ХЭЭР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ABJY</v>
          </cell>
          <cell r="C68" t="str">
            <v>АБЖЯ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 t="str">
            <v>BBSS</v>
          </cell>
          <cell r="C69" t="str">
            <v>БИ БИ ЭС ЭС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DGSN</v>
          </cell>
          <cell r="C70" t="str">
            <v>ДОГСОН ХХК</v>
          </cell>
          <cell r="D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 t="str">
            <v>FRON</v>
          </cell>
          <cell r="C71" t="str">
            <v>"ФРОНТИЕР ҮЦК" ХХК</v>
          </cell>
          <cell r="D71" t="str">
            <v>●</v>
          </cell>
          <cell r="E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 t="str">
            <v>ITR</v>
          </cell>
          <cell r="C72" t="str">
            <v>АЙ ТРЕЙД ХХК</v>
          </cell>
          <cell r="D72" t="str">
            <v>●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HUN</v>
          </cell>
          <cell r="C73" t="str">
            <v>"ХҮННҮ ЭМПАЙР ҮЦК" ХХК</v>
          </cell>
          <cell r="D73" t="str">
            <v>●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PREV</v>
          </cell>
          <cell r="C74" t="str">
            <v>ПРЕВАЛЕНТ ХХК</v>
          </cell>
          <cell r="D74" t="str">
            <v>●</v>
          </cell>
          <cell r="E74" t="str">
            <v>●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TTOL</v>
          </cell>
          <cell r="C75" t="str">
            <v>"ТАВАНТОЛГОЙ ХИШИГ" ХХК</v>
          </cell>
          <cell r="D75" t="str">
            <v>●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TTR</v>
          </cell>
          <cell r="C76" t="str">
            <v>"ТҮШИГ ТРАСТ  ҮЦК" ХХК</v>
          </cell>
          <cell r="D76" t="str">
            <v>●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ZEUS</v>
          </cell>
          <cell r="C77" t="str">
            <v>ЗЮС КАПИТАЛ ХХК</v>
          </cell>
          <cell r="D77" t="str">
            <v>●</v>
          </cell>
          <cell r="F77" t="str">
            <v>●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81"/>
  <sheetViews>
    <sheetView tabSelected="1" view="pageBreakPreview" zoomScale="75" zoomScaleSheetLayoutView="75" zoomScalePageLayoutView="0" workbookViewId="0" topLeftCell="A1">
      <selection activeCell="K81" sqref="K81"/>
    </sheetView>
  </sheetViews>
  <sheetFormatPr defaultColWidth="9.140625" defaultRowHeight="15"/>
  <cols>
    <col min="1" max="1" width="3.28125" style="1" bestFit="1" customWidth="1"/>
    <col min="2" max="2" width="8.8515625" style="1" customWidth="1"/>
    <col min="3" max="3" width="34.421875" style="1" bestFit="1" customWidth="1"/>
    <col min="4" max="4" width="9.57421875" style="1" customWidth="1"/>
    <col min="5" max="5" width="10.28125" style="1" customWidth="1"/>
    <col min="6" max="6" width="12.7109375" style="1" customWidth="1"/>
    <col min="7" max="7" width="16.8515625" style="4" bestFit="1" customWidth="1"/>
    <col min="8" max="8" width="18.57421875" style="1" bestFit="1" customWidth="1"/>
    <col min="9" max="9" width="15.8515625" style="1" customWidth="1"/>
    <col min="10" max="10" width="20.140625" style="1" customWidth="1"/>
    <col min="11" max="11" width="19.421875" style="1" customWidth="1"/>
    <col min="12" max="12" width="21.140625" style="1" customWidth="1"/>
    <col min="13" max="13" width="17.8515625" style="1" hidden="1" customWidth="1"/>
    <col min="14" max="14" width="11.7109375" style="1" customWidth="1"/>
    <col min="15" max="15" width="15.140625" style="32" bestFit="1" customWidth="1"/>
    <col min="16" max="16" width="9.140625" style="1" customWidth="1"/>
    <col min="17" max="17" width="20.00390625" style="1" bestFit="1" customWidth="1"/>
    <col min="18" max="16384" width="9.140625" style="1" customWidth="1"/>
  </cols>
  <sheetData>
    <row r="1" ht="15"/>
    <row r="2" ht="15"/>
    <row r="3" ht="15"/>
    <row r="4" ht="15"/>
    <row r="5" ht="15"/>
    <row r="6" spans="1:13" ht="13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</row>
    <row r="7" spans="1:13" ht="15.75">
      <c r="A7" s="5"/>
      <c r="B7" s="5"/>
      <c r="C7" s="5"/>
      <c r="D7" s="5"/>
      <c r="E7" s="5"/>
      <c r="F7" s="5"/>
      <c r="G7" s="6"/>
      <c r="H7" s="5"/>
      <c r="I7" s="13"/>
      <c r="J7" s="13"/>
      <c r="K7" s="8"/>
      <c r="L7" s="5"/>
      <c r="M7" s="5"/>
    </row>
    <row r="8" spans="1:13" ht="15.75">
      <c r="A8" s="5"/>
      <c r="B8" s="5"/>
      <c r="C8" s="5"/>
      <c r="D8" s="5"/>
      <c r="E8" s="5"/>
      <c r="F8" s="5"/>
      <c r="G8" s="6"/>
      <c r="H8" s="7"/>
      <c r="I8" s="7"/>
      <c r="J8" s="9"/>
      <c r="K8" s="9"/>
      <c r="L8" s="7"/>
      <c r="M8" s="5"/>
    </row>
    <row r="9" spans="1:12" ht="15" customHeight="1">
      <c r="A9" s="41" t="s">
        <v>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5:8" ht="15.75" customHeight="1">
      <c r="E10" s="41" t="s">
        <v>48</v>
      </c>
      <c r="F10" s="41"/>
      <c r="G10" s="41"/>
      <c r="H10" s="41"/>
    </row>
    <row r="11" spans="11:14" ht="15" customHeight="1" thickBot="1">
      <c r="K11" s="58" t="s">
        <v>87</v>
      </c>
      <c r="L11" s="58"/>
      <c r="M11" s="58"/>
      <c r="N11" s="58"/>
    </row>
    <row r="12" spans="1:14" ht="14.25" customHeight="1">
      <c r="A12" s="42" t="s">
        <v>0</v>
      </c>
      <c r="B12" s="44" t="s">
        <v>49</v>
      </c>
      <c r="C12" s="44" t="s">
        <v>50</v>
      </c>
      <c r="D12" s="44" t="s">
        <v>51</v>
      </c>
      <c r="E12" s="44"/>
      <c r="F12" s="44"/>
      <c r="G12" s="54" t="s">
        <v>88</v>
      </c>
      <c r="H12" s="55"/>
      <c r="I12" s="55"/>
      <c r="J12" s="55"/>
      <c r="K12" s="55"/>
      <c r="L12" s="50" t="s">
        <v>84</v>
      </c>
      <c r="M12" s="50"/>
      <c r="N12" s="51"/>
    </row>
    <row r="13" spans="1:15" s="3" customFormat="1" ht="14.25">
      <c r="A13" s="43"/>
      <c r="B13" s="45"/>
      <c r="C13" s="45"/>
      <c r="D13" s="45"/>
      <c r="E13" s="45"/>
      <c r="F13" s="45"/>
      <c r="G13" s="56"/>
      <c r="H13" s="57"/>
      <c r="I13" s="57"/>
      <c r="J13" s="57"/>
      <c r="K13" s="57"/>
      <c r="L13" s="52"/>
      <c r="M13" s="52"/>
      <c r="N13" s="53"/>
      <c r="O13" s="33"/>
    </row>
    <row r="14" spans="1:15" s="3" customFormat="1" ht="15">
      <c r="A14" s="43"/>
      <c r="B14" s="45"/>
      <c r="C14" s="45"/>
      <c r="D14" s="45"/>
      <c r="E14" s="45"/>
      <c r="F14" s="45"/>
      <c r="G14" s="66" t="s">
        <v>85</v>
      </c>
      <c r="H14" s="66"/>
      <c r="I14" s="66" t="s">
        <v>57</v>
      </c>
      <c r="J14" s="46" t="s">
        <v>86</v>
      </c>
      <c r="K14" s="46" t="s">
        <v>58</v>
      </c>
      <c r="L14" s="60" t="s">
        <v>58</v>
      </c>
      <c r="M14" s="14"/>
      <c r="N14" s="48" t="s">
        <v>59</v>
      </c>
      <c r="O14" s="33"/>
    </row>
    <row r="15" spans="1:15" s="3" customFormat="1" ht="41.25" customHeight="1">
      <c r="A15" s="43"/>
      <c r="B15" s="45"/>
      <c r="C15" s="45"/>
      <c r="D15" s="15" t="s">
        <v>52</v>
      </c>
      <c r="E15" s="15" t="s">
        <v>53</v>
      </c>
      <c r="F15" s="15" t="s">
        <v>54</v>
      </c>
      <c r="G15" s="16" t="s">
        <v>55</v>
      </c>
      <c r="H15" s="17" t="s">
        <v>56</v>
      </c>
      <c r="I15" s="66"/>
      <c r="J15" s="47"/>
      <c r="K15" s="47"/>
      <c r="L15" s="61"/>
      <c r="M15" s="14"/>
      <c r="N15" s="49"/>
      <c r="O15" s="33"/>
    </row>
    <row r="16" spans="1:17" ht="15.75">
      <c r="A16" s="18">
        <v>1</v>
      </c>
      <c r="B16" s="19" t="s">
        <v>21</v>
      </c>
      <c r="C16" s="20" t="s">
        <v>66</v>
      </c>
      <c r="D16" s="38" t="str">
        <f>VLOOKUP($B16,'[2]Sheet1'!$B$16:$L$77,3,0)</f>
        <v>●</v>
      </c>
      <c r="E16" s="38" t="str">
        <f>VLOOKUP($B16,'[2]Sheet1'!$B$16:$L$77,4,0)</f>
        <v>●</v>
      </c>
      <c r="F16" s="38" t="str">
        <f>VLOOKUP($B16,'[2]Sheet1'!$B$16:$L$77,5,0)</f>
        <v>●</v>
      </c>
      <c r="G16" s="39">
        <f>VLOOKUP($B16,'[3]Sheet1'!$B$16:$L$77,6,0)</f>
        <v>273674</v>
      </c>
      <c r="H16" s="39">
        <f>VLOOKUP($B16,'[3]Sheet1'!$B$16:$L$77,7,0)</f>
        <v>5100000</v>
      </c>
      <c r="I16" s="39">
        <f>VLOOKUP($B16,'[3]Sheet1'!$B$16:$L$77,8,0)</f>
        <v>0</v>
      </c>
      <c r="J16" s="39">
        <f>VLOOKUP($B16,'[3]Sheet1'!$B$16:$L$77,9,0)</f>
        <v>24288837030</v>
      </c>
      <c r="K16" s="39">
        <f>VLOOKUP($B16,'[3]Sheet1'!$B$16:$L$77,10,0)</f>
        <v>24294210704</v>
      </c>
      <c r="L16" s="40">
        <f>VLOOKUP($B16,'[3]Sheet1'!$B$16:$L$77,11,0)</f>
        <v>132401755970</v>
      </c>
      <c r="M16" s="22">
        <v>0.5940657451106593</v>
      </c>
      <c r="N16" s="23">
        <f>L16/$L$78*100%</f>
        <v>0.656757141423745</v>
      </c>
      <c r="O16" s="34"/>
      <c r="Q16" s="37"/>
    </row>
    <row r="17" spans="1:17" ht="15.75">
      <c r="A17" s="18">
        <v>2</v>
      </c>
      <c r="B17" s="19" t="s">
        <v>24</v>
      </c>
      <c r="C17" s="20" t="str">
        <f>VLOOKUP(B17,'[1]Sheet2'!$B$16:$C$94,2,0)</f>
        <v>ARD CAPITAL GROUP</v>
      </c>
      <c r="D17" s="38" t="str">
        <f>VLOOKUP(B17,'[2]Sheet1'!$B$16:$L$77,3,0)</f>
        <v>●</v>
      </c>
      <c r="E17" s="38" t="str">
        <f>VLOOKUP($B17,'[2]Sheet1'!$B$16:$L$77,4,0)</f>
        <v>●</v>
      </c>
      <c r="F17" s="38"/>
      <c r="G17" s="39">
        <f>VLOOKUP($B17,'[3]Sheet1'!$B$16:$L$77,6,0)</f>
        <v>7191180.92</v>
      </c>
      <c r="H17" s="39">
        <f>VLOOKUP($B17,'[3]Sheet1'!$B$16:$L$77,7,0)</f>
        <v>0</v>
      </c>
      <c r="I17" s="39">
        <f>VLOOKUP($B17,'[3]Sheet1'!$B$16:$L$77,8,0)</f>
        <v>0</v>
      </c>
      <c r="J17" s="39">
        <f>VLOOKUP($B17,'[3]Sheet1'!$B$16:$L$77,9,0)</f>
        <v>0</v>
      </c>
      <c r="K17" s="39">
        <f>VLOOKUP($B17,'[3]Sheet1'!$B$16:$L$77,10,0)</f>
        <v>7191180.92</v>
      </c>
      <c r="L17" s="40">
        <f>VLOOKUP($B17,'[3]Sheet1'!$B$16:$L$77,11,0)</f>
        <v>19972752499.17</v>
      </c>
      <c r="M17" s="14">
        <v>0.024081451218997022</v>
      </c>
      <c r="N17" s="23">
        <f>L17/$L$78*100%</f>
        <v>0.09907155491722476</v>
      </c>
      <c r="O17" s="34"/>
      <c r="Q17" s="37"/>
    </row>
    <row r="18" spans="1:17" ht="15.75">
      <c r="A18" s="18">
        <v>3</v>
      </c>
      <c r="B18" s="19" t="s">
        <v>30</v>
      </c>
      <c r="C18" s="20" t="s">
        <v>65</v>
      </c>
      <c r="D18" s="38" t="str">
        <f>VLOOKUP(B18,'[2]Sheet1'!$B$16:$L$77,3,0)</f>
        <v>●</v>
      </c>
      <c r="E18" s="38" t="str">
        <f>VLOOKUP($B18,'[2]Sheet1'!$B$16:$L$77,4,0)</f>
        <v>●</v>
      </c>
      <c r="F18" s="38"/>
      <c r="G18" s="39">
        <f>VLOOKUP($B18,'[3]Sheet1'!$B$16:$L$77,6,0)</f>
        <v>7206986.9</v>
      </c>
      <c r="H18" s="39">
        <f>VLOOKUP($B18,'[3]Sheet1'!$B$16:$L$77,7,0)</f>
        <v>0</v>
      </c>
      <c r="I18" s="39">
        <f>VLOOKUP($B18,'[3]Sheet1'!$B$16:$L$77,8,0)</f>
        <v>0</v>
      </c>
      <c r="J18" s="39">
        <f>VLOOKUP($B18,'[3]Sheet1'!$B$16:$L$77,9,0)</f>
        <v>29001000</v>
      </c>
      <c r="K18" s="39">
        <f>VLOOKUP($B18,'[3]Sheet1'!$B$16:$L$77,10,0)</f>
        <v>36207986.9</v>
      </c>
      <c r="L18" s="40">
        <f>VLOOKUP($B18,'[3]Sheet1'!$B$16:$L$77,11,0)</f>
        <v>19776641126.9</v>
      </c>
      <c r="M18" s="14">
        <v>0.2104899437206858</v>
      </c>
      <c r="N18" s="23">
        <f>L18/$L$78*100%</f>
        <v>0.09809877669907247</v>
      </c>
      <c r="O18" s="34"/>
      <c r="Q18" s="37"/>
    </row>
    <row r="19" spans="1:17" ht="15.75">
      <c r="A19" s="18">
        <v>4</v>
      </c>
      <c r="B19" s="19" t="s">
        <v>5</v>
      </c>
      <c r="C19" s="20" t="s">
        <v>83</v>
      </c>
      <c r="D19" s="38" t="str">
        <f>VLOOKUP(B19,'[2]Sheet1'!$B$16:$L$77,3,0)</f>
        <v>●</v>
      </c>
      <c r="E19" s="38" t="str">
        <f>VLOOKUP($B19,'[2]Sheet1'!$B$16:$L$77,4,0)</f>
        <v>●</v>
      </c>
      <c r="F19" s="38" t="str">
        <f>VLOOKUP($B19,'[2]Sheet1'!$B$16:$L$77,5,0)</f>
        <v>●</v>
      </c>
      <c r="G19" s="39">
        <f>VLOOKUP($B19,'[3]Sheet1'!$B$16:$L$77,6,0)</f>
        <v>218073093.4</v>
      </c>
      <c r="H19" s="39">
        <f>VLOOKUP($B19,'[3]Sheet1'!$B$16:$L$77,7,0)</f>
        <v>460409340</v>
      </c>
      <c r="I19" s="39">
        <f>VLOOKUP($B19,'[3]Sheet1'!$B$16:$L$77,8,0)</f>
        <v>0</v>
      </c>
      <c r="J19" s="39">
        <f>VLOOKUP($B19,'[3]Sheet1'!$B$16:$L$77,9,0)</f>
        <v>887783565</v>
      </c>
      <c r="K19" s="39">
        <f>VLOOKUP($B19,'[3]Sheet1'!$B$16:$L$77,10,0)</f>
        <v>1566265998.4</v>
      </c>
      <c r="L19" s="40">
        <f>VLOOKUP($B19,'[3]Sheet1'!$B$16:$L$77,11,0)</f>
        <v>12110029600.75</v>
      </c>
      <c r="M19" s="14">
        <v>0.05943740017311682</v>
      </c>
      <c r="N19" s="23">
        <f>L19/$L$78*100%</f>
        <v>0.06006981074289981</v>
      </c>
      <c r="O19" s="34"/>
      <c r="Q19" s="37"/>
    </row>
    <row r="20" spans="1:17" ht="15.75">
      <c r="A20" s="18">
        <v>5</v>
      </c>
      <c r="B20" s="19" t="s">
        <v>43</v>
      </c>
      <c r="C20" s="20" t="s">
        <v>63</v>
      </c>
      <c r="D20" s="38" t="str">
        <f>VLOOKUP(B20,'[2]Sheet1'!$B$16:$L$77,3,0)</f>
        <v>●</v>
      </c>
      <c r="E20" s="38" t="str">
        <f>VLOOKUP($B20,'[2]Sheet1'!$B$16:$L$77,4,0)</f>
        <v>●</v>
      </c>
      <c r="F20" s="38" t="str">
        <f>VLOOKUP($B20,'[2]Sheet1'!$B$16:$L$77,5,0)</f>
        <v>●</v>
      </c>
      <c r="G20" s="39">
        <f>VLOOKUP($B20,'[3]Sheet1'!$B$16:$L$77,6,0)</f>
        <v>10424987</v>
      </c>
      <c r="H20" s="39">
        <f>VLOOKUP($B20,'[3]Sheet1'!$B$16:$L$77,7,0)</f>
        <v>343039900</v>
      </c>
      <c r="I20" s="39">
        <f>VLOOKUP($B20,'[3]Sheet1'!$B$16:$L$77,8,0)</f>
        <v>0</v>
      </c>
      <c r="J20" s="39">
        <f>VLOOKUP($B20,'[3]Sheet1'!$B$16:$L$77,9,0)</f>
        <v>2088361160</v>
      </c>
      <c r="K20" s="39">
        <f>VLOOKUP($B20,'[3]Sheet1'!$B$16:$L$77,10,0)</f>
        <v>2441826047</v>
      </c>
      <c r="L20" s="40">
        <f>VLOOKUP($B20,'[3]Sheet1'!$B$16:$L$77,11,0)</f>
        <v>10155431468.34</v>
      </c>
      <c r="M20" s="14">
        <v>0.07450692212411436</v>
      </c>
      <c r="N20" s="23">
        <f>L20/$L$78*100%</f>
        <v>0.050374348075738165</v>
      </c>
      <c r="O20" s="34"/>
      <c r="Q20" s="37"/>
    </row>
    <row r="21" spans="1:17" ht="15.75">
      <c r="A21" s="18">
        <v>6</v>
      </c>
      <c r="B21" s="19" t="s">
        <v>61</v>
      </c>
      <c r="C21" s="20" t="s">
        <v>82</v>
      </c>
      <c r="D21" s="38" t="str">
        <f>VLOOKUP(B21,'[2]Sheet1'!$B$16:$L$77,3,0)</f>
        <v>●</v>
      </c>
      <c r="E21" s="38" t="str">
        <f>VLOOKUP($B21,'[2]Sheet1'!$B$16:$L$77,4,0)</f>
        <v>●</v>
      </c>
      <c r="F21" s="38" t="str">
        <f>VLOOKUP($B21,'[2]Sheet1'!$B$16:$L$77,5,0)</f>
        <v>●</v>
      </c>
      <c r="G21" s="39">
        <f>VLOOKUP($B21,'[3]Sheet1'!$B$16:$L$77,6,0)</f>
        <v>0</v>
      </c>
      <c r="H21" s="39">
        <f>VLOOKUP($B21,'[3]Sheet1'!$B$16:$L$77,7,0)</f>
        <v>2989000</v>
      </c>
      <c r="I21" s="39">
        <f>VLOOKUP($B21,'[3]Sheet1'!$B$16:$L$77,8,0)</f>
        <v>0</v>
      </c>
      <c r="J21" s="39">
        <f>VLOOKUP($B21,'[3]Sheet1'!$B$16:$L$77,9,0)</f>
        <v>961340071</v>
      </c>
      <c r="K21" s="39">
        <f>VLOOKUP($B21,'[3]Sheet1'!$B$16:$L$77,10,0)</f>
        <v>964329071</v>
      </c>
      <c r="L21" s="40">
        <f>VLOOKUP($B21,'[3]Sheet1'!$B$16:$L$77,11,0)</f>
        <v>1676828978</v>
      </c>
      <c r="M21" s="14">
        <v>0.0059958350061924725</v>
      </c>
      <c r="N21" s="23">
        <f>L21/$L$78*100%</f>
        <v>0.008317634446610427</v>
      </c>
      <c r="O21" s="34"/>
      <c r="Q21" s="37"/>
    </row>
    <row r="22" spans="1:17" ht="15.75">
      <c r="A22" s="18">
        <v>7</v>
      </c>
      <c r="B22" s="19" t="s">
        <v>35</v>
      </c>
      <c r="C22" s="20" t="str">
        <f>VLOOKUP(B22,'[1]Sheet2'!$B$16:$C$94,2,0)</f>
        <v>STANDARD INVESTMENT</v>
      </c>
      <c r="D22" s="38" t="str">
        <f>VLOOKUP(B22,'[2]Sheet1'!$B$16:$L$77,3,0)</f>
        <v>●</v>
      </c>
      <c r="E22" s="38" t="str">
        <f>VLOOKUP($B22,'[2]Sheet1'!$B$16:$L$77,4,0)</f>
        <v>●</v>
      </c>
      <c r="F22" s="38" t="str">
        <f>VLOOKUP($B22,'[2]Sheet1'!$B$16:$L$77,5,0)</f>
        <v>●</v>
      </c>
      <c r="G22" s="39">
        <f>VLOOKUP($B22,'[3]Sheet1'!$B$16:$L$77,6,0)</f>
        <v>107362182</v>
      </c>
      <c r="H22" s="39">
        <f>VLOOKUP($B22,'[3]Sheet1'!$B$16:$L$77,7,0)</f>
        <v>8971200</v>
      </c>
      <c r="I22" s="39">
        <f>VLOOKUP($B22,'[3]Sheet1'!$B$16:$L$77,8,0)</f>
        <v>0</v>
      </c>
      <c r="J22" s="39">
        <f>VLOOKUP($B22,'[3]Sheet1'!$B$16:$L$77,9,0)</f>
        <v>11749983</v>
      </c>
      <c r="K22" s="39">
        <f>VLOOKUP($B22,'[3]Sheet1'!$B$16:$L$77,10,0)</f>
        <v>128083365</v>
      </c>
      <c r="L22" s="40">
        <f>VLOOKUP($B22,'[3]Sheet1'!$B$16:$L$77,11,0)</f>
        <v>870492827.1500001</v>
      </c>
      <c r="M22" s="14">
        <v>0.005727113952262384</v>
      </c>
      <c r="N22" s="23">
        <f>L22/$L$78*100%</f>
        <v>0.00431793654548242</v>
      </c>
      <c r="O22" s="34"/>
      <c r="Q22" s="37"/>
    </row>
    <row r="23" spans="1:17" ht="15.75">
      <c r="A23" s="18">
        <v>8</v>
      </c>
      <c r="B23" s="19" t="s">
        <v>68</v>
      </c>
      <c r="C23" s="20" t="str">
        <f>VLOOKUP(B23,'[1]Sheet2'!$B$16:$C$94,2,0)</f>
        <v>ALTAN KHOROMSOG</v>
      </c>
      <c r="D23" s="38" t="str">
        <f>VLOOKUP(B23,'[2]Sheet1'!$B$16:$L$77,3,0)</f>
        <v>●</v>
      </c>
      <c r="E23" s="38"/>
      <c r="F23" s="38"/>
      <c r="G23" s="39">
        <f>VLOOKUP($B23,'[3]Sheet1'!$B$16:$L$77,6,0)</f>
        <v>18766978</v>
      </c>
      <c r="H23" s="39">
        <f>VLOOKUP($B23,'[3]Sheet1'!$B$16:$L$77,7,0)</f>
        <v>0</v>
      </c>
      <c r="I23" s="39">
        <f>VLOOKUP($B23,'[3]Sheet1'!$B$16:$L$77,8,0)</f>
        <v>0</v>
      </c>
      <c r="J23" s="39">
        <f>VLOOKUP($B23,'[3]Sheet1'!$B$16:$L$77,9,0)</f>
        <v>135200442</v>
      </c>
      <c r="K23" s="39">
        <f>VLOOKUP($B23,'[3]Sheet1'!$B$16:$L$77,10,0)</f>
        <v>153967420</v>
      </c>
      <c r="L23" s="40">
        <f>VLOOKUP($B23,'[3]Sheet1'!$B$16:$L$77,11,0)</f>
        <v>598368398</v>
      </c>
      <c r="M23" s="22">
        <v>0.002494599390350164</v>
      </c>
      <c r="N23" s="23">
        <f>L23/$L$78*100%</f>
        <v>0.0029681080564960857</v>
      </c>
      <c r="O23" s="34"/>
      <c r="Q23" s="37"/>
    </row>
    <row r="24" spans="1:17" ht="15.75">
      <c r="A24" s="18">
        <v>9</v>
      </c>
      <c r="B24" s="19" t="s">
        <v>39</v>
      </c>
      <c r="C24" s="20" t="str">
        <f>VLOOKUP(B24,'[1]Sheet2'!$B$16:$C$94,2,0)</f>
        <v>GATSUURT TRADE</v>
      </c>
      <c r="D24" s="38" t="str">
        <f>VLOOKUP(B24,'[2]Sheet1'!$B$16:$L$77,3,0)</f>
        <v>●</v>
      </c>
      <c r="E24" s="38"/>
      <c r="F24" s="38"/>
      <c r="G24" s="39">
        <f>VLOOKUP($B24,'[3]Sheet1'!$B$16:$L$77,6,0)</f>
        <v>2971888</v>
      </c>
      <c r="H24" s="39">
        <f>VLOOKUP($B24,'[3]Sheet1'!$B$16:$L$77,7,0)</f>
        <v>0</v>
      </c>
      <c r="I24" s="39">
        <f>VLOOKUP($B24,'[3]Sheet1'!$B$16:$L$77,8,0)</f>
        <v>0</v>
      </c>
      <c r="J24" s="39">
        <f>VLOOKUP($B24,'[3]Sheet1'!$B$16:$L$77,9,0)</f>
        <v>0</v>
      </c>
      <c r="K24" s="39">
        <f>VLOOKUP($B24,'[3]Sheet1'!$B$16:$L$77,10,0)</f>
        <v>2971888</v>
      </c>
      <c r="L24" s="40">
        <f>VLOOKUP($B24,'[3]Sheet1'!$B$16:$L$77,11,0)</f>
        <v>548555907</v>
      </c>
      <c r="M24" s="14">
        <v>0.003758652508176136</v>
      </c>
      <c r="N24" s="23">
        <f>L24/$L$78*100%</f>
        <v>0.0027210213848981</v>
      </c>
      <c r="O24" s="34"/>
      <c r="Q24" s="37"/>
    </row>
    <row r="25" spans="1:17" ht="15.75">
      <c r="A25" s="18">
        <v>10</v>
      </c>
      <c r="B25" s="19" t="s">
        <v>73</v>
      </c>
      <c r="C25" s="20" t="str">
        <f>VLOOKUP(B25,'[1]Sheet2'!$B$16:$C$94,2,0)</f>
        <v>MONGOL SECURITIES</v>
      </c>
      <c r="D25" s="38" t="str">
        <f>VLOOKUP(B25,'[2]Sheet1'!$B$16:$L$77,3,0)</f>
        <v>●</v>
      </c>
      <c r="E25" s="38"/>
      <c r="F25" s="38"/>
      <c r="G25" s="39">
        <f>VLOOKUP($B25,'[3]Sheet1'!$B$16:$L$77,6,0)</f>
        <v>2192085</v>
      </c>
      <c r="H25" s="39">
        <f>VLOOKUP($B25,'[3]Sheet1'!$B$16:$L$77,7,0)</f>
        <v>0</v>
      </c>
      <c r="I25" s="39">
        <f>VLOOKUP($B25,'[3]Sheet1'!$B$16:$L$77,8,0)</f>
        <v>0</v>
      </c>
      <c r="J25" s="39">
        <f>VLOOKUP($B25,'[3]Sheet1'!$B$16:$L$77,9,0)</f>
        <v>0</v>
      </c>
      <c r="K25" s="39">
        <f>VLOOKUP($B25,'[3]Sheet1'!$B$16:$L$77,10,0)</f>
        <v>2192085</v>
      </c>
      <c r="L25" s="40">
        <f>VLOOKUP($B25,'[3]Sheet1'!$B$16:$L$77,11,0)</f>
        <v>545905325</v>
      </c>
      <c r="M25" s="22">
        <v>0.004516868815180177</v>
      </c>
      <c r="N25" s="23">
        <f>L25/$L$78*100%</f>
        <v>0.0027078736086871584</v>
      </c>
      <c r="O25" s="34"/>
      <c r="Q25" s="37"/>
    </row>
    <row r="26" spans="1:17" ht="15.75">
      <c r="A26" s="18">
        <v>11</v>
      </c>
      <c r="B26" s="19" t="s">
        <v>76</v>
      </c>
      <c r="C26" s="20" t="str">
        <f>VLOOKUP(B26,'[1]Sheet2'!$B$16:$C$94,2,0)</f>
        <v>BLOOMSBURY SECURITIES</v>
      </c>
      <c r="D26" s="38" t="str">
        <f>VLOOKUP(B26,'[2]Sheet1'!$B$16:$L$77,3,0)</f>
        <v>●</v>
      </c>
      <c r="E26" s="38" t="str">
        <f>VLOOKUP($B26,'[2]Sheet1'!$B$16:$L$77,4,0)</f>
        <v>●</v>
      </c>
      <c r="F26" s="38"/>
      <c r="G26" s="39">
        <f>VLOOKUP($B26,'[3]Sheet1'!$B$16:$L$77,6,0)</f>
        <v>0</v>
      </c>
      <c r="H26" s="39">
        <f>VLOOKUP($B26,'[3]Sheet1'!$B$16:$L$77,7,0)</f>
        <v>341981600</v>
      </c>
      <c r="I26" s="39">
        <f>VLOOKUP($B26,'[3]Sheet1'!$B$16:$L$77,8,0)</f>
        <v>0</v>
      </c>
      <c r="J26" s="39">
        <f>VLOOKUP($B26,'[3]Sheet1'!$B$16:$L$77,9,0)</f>
        <v>0</v>
      </c>
      <c r="K26" s="39">
        <f>VLOOKUP($B26,'[3]Sheet1'!$B$16:$L$77,10,0)</f>
        <v>341981600</v>
      </c>
      <c r="L26" s="40">
        <f>VLOOKUP($B26,'[3]Sheet1'!$B$16:$L$77,11,0)</f>
        <v>355393798</v>
      </c>
      <c r="M26" s="22">
        <v>0.00010518559429899359</v>
      </c>
      <c r="N26" s="23">
        <f>L26/$L$78*100%</f>
        <v>0.0017628725022883686</v>
      </c>
      <c r="O26" s="34"/>
      <c r="Q26" s="37"/>
    </row>
    <row r="27" spans="1:17" ht="15.75">
      <c r="A27" s="18">
        <v>12</v>
      </c>
      <c r="B27" s="19" t="s">
        <v>25</v>
      </c>
      <c r="C27" s="20" t="str">
        <f>VLOOKUP(B27,'[1]Sheet2'!$B$16:$C$94,2,0)</f>
        <v>MIBG</v>
      </c>
      <c r="D27" s="38" t="str">
        <f>VLOOKUP(B27,'[2]Sheet1'!$B$16:$L$77,3,0)</f>
        <v>●</v>
      </c>
      <c r="E27" s="38" t="str">
        <f>VLOOKUP($B27,'[2]Sheet1'!$B$16:$L$77,4,0)</f>
        <v>●</v>
      </c>
      <c r="F27" s="38"/>
      <c r="G27" s="39">
        <f>VLOOKUP($B27,'[3]Sheet1'!$B$16:$L$77,6,0)</f>
        <v>0</v>
      </c>
      <c r="H27" s="39">
        <f>VLOOKUP($B27,'[3]Sheet1'!$B$16:$L$77,7,0)</f>
        <v>0</v>
      </c>
      <c r="I27" s="39">
        <f>VLOOKUP($B27,'[3]Sheet1'!$B$16:$L$77,8,0)</f>
        <v>0</v>
      </c>
      <c r="J27" s="39">
        <f>VLOOKUP($B27,'[3]Sheet1'!$B$16:$L$77,9,0)</f>
        <v>0</v>
      </c>
      <c r="K27" s="39">
        <f>VLOOKUP($B27,'[3]Sheet1'!$B$16:$L$77,10,0)</f>
        <v>0</v>
      </c>
      <c r="L27" s="40">
        <f>VLOOKUP($B27,'[3]Sheet1'!$B$16:$L$77,11,0)</f>
        <v>344472712</v>
      </c>
      <c r="M27" s="14">
        <v>0.002881260613761619</v>
      </c>
      <c r="N27" s="23">
        <f>L27/$L$78*100%</f>
        <v>0.001708700250794755</v>
      </c>
      <c r="O27" s="34"/>
      <c r="Q27" s="37"/>
    </row>
    <row r="28" spans="1:17" ht="15.75">
      <c r="A28" s="18">
        <v>13</v>
      </c>
      <c r="B28" s="19" t="s">
        <v>3</v>
      </c>
      <c r="C28" s="20" t="str">
        <f>VLOOKUP(B28,'[1]Sheet2'!$B$16:$C$94,2,0)</f>
        <v>ZERGED</v>
      </c>
      <c r="D28" s="38" t="str">
        <f>VLOOKUP(B28,'[2]Sheet1'!$B$16:$L$77,3,0)</f>
        <v>●</v>
      </c>
      <c r="E28" s="38"/>
      <c r="F28" s="38"/>
      <c r="G28" s="39">
        <f>VLOOKUP($B28,'[3]Sheet1'!$B$16:$L$77,6,0)</f>
        <v>23038883.5</v>
      </c>
      <c r="H28" s="39">
        <f>VLOOKUP($B28,'[3]Sheet1'!$B$16:$L$77,7,0)</f>
        <v>0</v>
      </c>
      <c r="I28" s="39">
        <f>VLOOKUP($B28,'[3]Sheet1'!$B$16:$L$77,8,0)</f>
        <v>0</v>
      </c>
      <c r="J28" s="39">
        <f>VLOOKUP($B28,'[3]Sheet1'!$B$16:$L$77,9,0)</f>
        <v>0</v>
      </c>
      <c r="K28" s="39">
        <f>VLOOKUP($B28,'[3]Sheet1'!$B$16:$L$77,10,0)</f>
        <v>23038883.5</v>
      </c>
      <c r="L28" s="40">
        <f>VLOOKUP($B28,'[3]Sheet1'!$B$16:$L$77,11,0)</f>
        <v>250317375</v>
      </c>
      <c r="M28" s="14">
        <v>0.001974516125971529</v>
      </c>
      <c r="N28" s="23">
        <f>L28/$L$78*100%</f>
        <v>0.0012416581823200693</v>
      </c>
      <c r="O28" s="34"/>
      <c r="Q28" s="37"/>
    </row>
    <row r="29" spans="1:17" ht="15.75">
      <c r="A29" s="18">
        <v>14</v>
      </c>
      <c r="B29" s="19" t="s">
        <v>9</v>
      </c>
      <c r="C29" s="20" t="str">
        <f>VLOOKUP(B29,'[1]Sheet2'!$B$16:$C$94,2,0)</f>
        <v>MONSEC</v>
      </c>
      <c r="D29" s="38" t="str">
        <f>VLOOKUP(B29,'[2]Sheet1'!$B$16:$L$77,3,0)</f>
        <v>●</v>
      </c>
      <c r="E29" s="38" t="str">
        <f>VLOOKUP($B29,'[2]Sheet1'!$B$16:$L$77,4,0)</f>
        <v>●</v>
      </c>
      <c r="F29" s="38"/>
      <c r="G29" s="39">
        <f>VLOOKUP($B29,'[3]Sheet1'!$B$16:$L$77,6,0)</f>
        <v>51699615</v>
      </c>
      <c r="H29" s="39">
        <f>VLOOKUP($B29,'[3]Sheet1'!$B$16:$L$77,7,0)</f>
        <v>2514680</v>
      </c>
      <c r="I29" s="39">
        <f>VLOOKUP($B29,'[3]Sheet1'!$B$16:$L$77,8,0)</f>
        <v>0</v>
      </c>
      <c r="J29" s="39">
        <f>VLOOKUP($B29,'[3]Sheet1'!$B$16:$L$77,9,0)</f>
        <v>6766900</v>
      </c>
      <c r="K29" s="39">
        <f>VLOOKUP($B29,'[3]Sheet1'!$B$16:$L$77,10,0)</f>
        <v>60981195</v>
      </c>
      <c r="L29" s="40">
        <f>VLOOKUP($B29,'[3]Sheet1'!$B$16:$L$77,11,0)</f>
        <v>219356228.5</v>
      </c>
      <c r="M29" s="14">
        <v>0.000786357613302973</v>
      </c>
      <c r="N29" s="23">
        <f>L29/$L$78*100%</f>
        <v>0.0010880805056376762</v>
      </c>
      <c r="O29" s="34"/>
      <c r="Q29" s="37"/>
    </row>
    <row r="30" spans="1:17" ht="15.75">
      <c r="A30" s="18">
        <v>15</v>
      </c>
      <c r="B30" s="19" t="s">
        <v>15</v>
      </c>
      <c r="C30" s="20" t="str">
        <f>VLOOKUP(B30,'[1]Sheet2'!$B$16:$C$94,2,0)</f>
        <v>GENDEX</v>
      </c>
      <c r="D30" s="38" t="str">
        <f>VLOOKUP(B30,'[2]Sheet1'!$B$16:$L$77,3,0)</f>
        <v>●</v>
      </c>
      <c r="E30" s="38"/>
      <c r="F30" s="38"/>
      <c r="G30" s="39">
        <f>VLOOKUP($B30,'[3]Sheet1'!$B$16:$L$77,6,0)</f>
        <v>65216610</v>
      </c>
      <c r="H30" s="39">
        <f>VLOOKUP($B30,'[3]Sheet1'!$B$16:$L$77,7,0)</f>
        <v>0</v>
      </c>
      <c r="I30" s="39">
        <f>VLOOKUP($B30,'[3]Sheet1'!$B$16:$L$77,8,0)</f>
        <v>0</v>
      </c>
      <c r="J30" s="39">
        <f>VLOOKUP($B30,'[3]Sheet1'!$B$16:$L$77,9,0)</f>
        <v>0</v>
      </c>
      <c r="K30" s="39">
        <f>VLOOKUP($B30,'[3]Sheet1'!$B$16:$L$77,10,0)</f>
        <v>65216610</v>
      </c>
      <c r="L30" s="40">
        <f>VLOOKUP($B30,'[3]Sheet1'!$B$16:$L$77,11,0)</f>
        <v>198302833</v>
      </c>
      <c r="M30" s="14">
        <v>0.0006869448790667109</v>
      </c>
      <c r="N30" s="23">
        <f>L30/$L$78*100%</f>
        <v>0.0009836485987906364</v>
      </c>
      <c r="O30" s="34"/>
      <c r="Q30" s="37"/>
    </row>
    <row r="31" spans="1:17" ht="15.75">
      <c r="A31" s="18">
        <v>16</v>
      </c>
      <c r="B31" s="19" t="s">
        <v>11</v>
      </c>
      <c r="C31" s="20" t="str">
        <f>VLOOKUP(B31,'[1]Sheet2'!$B$16:$C$94,2,0)</f>
        <v>BUMBAT ALTAI</v>
      </c>
      <c r="D31" s="38" t="str">
        <f>VLOOKUP(B31,'[2]Sheet1'!$B$16:$L$77,3,0)</f>
        <v>●</v>
      </c>
      <c r="E31" s="38"/>
      <c r="F31" s="38"/>
      <c r="G31" s="39">
        <f>VLOOKUP($B31,'[3]Sheet1'!$B$16:$L$77,6,0)</f>
        <v>8422643</v>
      </c>
      <c r="H31" s="39">
        <f>VLOOKUP($B31,'[3]Sheet1'!$B$16:$L$77,7,0)</f>
        <v>0</v>
      </c>
      <c r="I31" s="39">
        <f>VLOOKUP($B31,'[3]Sheet1'!$B$16:$L$77,8,0)</f>
        <v>0</v>
      </c>
      <c r="J31" s="39">
        <f>VLOOKUP($B31,'[3]Sheet1'!$B$16:$L$77,9,0)</f>
        <v>0</v>
      </c>
      <c r="K31" s="39">
        <f>VLOOKUP($B31,'[3]Sheet1'!$B$16:$L$77,10,0)</f>
        <v>8422643</v>
      </c>
      <c r="L31" s="40">
        <f>VLOOKUP($B31,'[3]Sheet1'!$B$16:$L$77,11,0)</f>
        <v>175197105.25</v>
      </c>
      <c r="M31" s="22">
        <v>0.0019620811176619263</v>
      </c>
      <c r="N31" s="23">
        <f>L31/$L$78*100%</f>
        <v>0.000869036435255255</v>
      </c>
      <c r="O31" s="34"/>
      <c r="Q31" s="37"/>
    </row>
    <row r="32" spans="1:17" ht="15.75">
      <c r="A32" s="18">
        <v>17</v>
      </c>
      <c r="B32" s="19" t="s">
        <v>44</v>
      </c>
      <c r="C32" s="20" t="str">
        <f>VLOOKUP(B32,'[1]Sheet2'!$B$16:$C$94,2,0)</f>
        <v>SECAP</v>
      </c>
      <c r="D32" s="38" t="str">
        <f>VLOOKUP(B32,'[2]Sheet1'!$B$16:$L$77,3,0)</f>
        <v>●</v>
      </c>
      <c r="E32" s="38"/>
      <c r="F32" s="38"/>
      <c r="G32" s="39">
        <f>VLOOKUP($B32,'[3]Sheet1'!$B$16:$L$77,6,0)</f>
        <v>0</v>
      </c>
      <c r="H32" s="39">
        <f>VLOOKUP($B32,'[3]Sheet1'!$B$16:$L$77,7,0)</f>
        <v>0</v>
      </c>
      <c r="I32" s="39">
        <f>VLOOKUP($B32,'[3]Sheet1'!$B$16:$L$77,8,0)</f>
        <v>0</v>
      </c>
      <c r="J32" s="39">
        <f>VLOOKUP($B32,'[3]Sheet1'!$B$16:$L$77,9,0)</f>
        <v>143059410</v>
      </c>
      <c r="K32" s="39">
        <f>VLOOKUP($B32,'[3]Sheet1'!$B$16:$L$77,10,0)</f>
        <v>143059410</v>
      </c>
      <c r="L32" s="40">
        <f>VLOOKUP($B32,'[3]Sheet1'!$B$16:$L$77,11,0)</f>
        <v>145903891</v>
      </c>
      <c r="M32" s="14">
        <v>7.89954498127431E-06</v>
      </c>
      <c r="N32" s="23">
        <f>L32/$L$78*100%</f>
        <v>0.0007237322622629992</v>
      </c>
      <c r="O32" s="34"/>
      <c r="Q32" s="37"/>
    </row>
    <row r="33" spans="1:17" ht="15.75">
      <c r="A33" s="18">
        <v>18</v>
      </c>
      <c r="B33" s="19" t="s">
        <v>2</v>
      </c>
      <c r="C33" s="20" t="str">
        <f>VLOOKUP(B33,'[1]Sheet2'!$B$16:$C$94,2,0)</f>
        <v>SANAR</v>
      </c>
      <c r="D33" s="38" t="str">
        <f>VLOOKUP(B33,'[2]Sheet1'!$B$16:$L$77,3,0)</f>
        <v>●</v>
      </c>
      <c r="E33" s="38"/>
      <c r="F33" s="38"/>
      <c r="G33" s="39">
        <f>VLOOKUP($B33,'[3]Sheet1'!$B$16:$L$77,6,0)</f>
        <v>15661540</v>
      </c>
      <c r="H33" s="39">
        <f>VLOOKUP($B33,'[3]Sheet1'!$B$16:$L$77,7,0)</f>
        <v>0</v>
      </c>
      <c r="I33" s="39">
        <f>VLOOKUP($B33,'[3]Sheet1'!$B$16:$L$77,8,0)</f>
        <v>0</v>
      </c>
      <c r="J33" s="39">
        <f>VLOOKUP($B33,'[3]Sheet1'!$B$16:$L$77,9,0)</f>
        <v>0</v>
      </c>
      <c r="K33" s="39">
        <f>VLOOKUP($B33,'[3]Sheet1'!$B$16:$L$77,10,0)</f>
        <v>15661540</v>
      </c>
      <c r="L33" s="40">
        <f>VLOOKUP($B33,'[3]Sheet1'!$B$16:$L$77,11,0)</f>
        <v>142177005</v>
      </c>
      <c r="M33" s="14">
        <v>0.0008359389348314923</v>
      </c>
      <c r="N33" s="23">
        <f>L33/$L$78*100%</f>
        <v>0.0007052456570224556</v>
      </c>
      <c r="O33" s="34"/>
      <c r="Q33" s="37"/>
    </row>
    <row r="34" spans="1:17" ht="15.75">
      <c r="A34" s="18">
        <v>19</v>
      </c>
      <c r="B34" s="19" t="s">
        <v>8</v>
      </c>
      <c r="C34" s="20" t="str">
        <f>VLOOKUP(B34,'[1]Sheet2'!$B$16:$C$94,2,0)</f>
        <v>DARKHAN BROKER</v>
      </c>
      <c r="D34" s="38" t="str">
        <f>VLOOKUP(B34,'[2]Sheet1'!$B$16:$L$77,3,0)</f>
        <v>●</v>
      </c>
      <c r="E34" s="38"/>
      <c r="F34" s="38"/>
      <c r="G34" s="39">
        <f>VLOOKUP($B34,'[3]Sheet1'!$B$16:$L$77,6,0)</f>
        <v>7081235</v>
      </c>
      <c r="H34" s="39">
        <f>VLOOKUP($B34,'[3]Sheet1'!$B$16:$L$77,7,0)</f>
        <v>0</v>
      </c>
      <c r="I34" s="39">
        <f>VLOOKUP($B34,'[3]Sheet1'!$B$16:$L$77,8,0)</f>
        <v>0</v>
      </c>
      <c r="J34" s="39">
        <f>VLOOKUP($B34,'[3]Sheet1'!$B$16:$L$77,9,0)</f>
        <v>0</v>
      </c>
      <c r="K34" s="39">
        <f>VLOOKUP($B34,'[3]Sheet1'!$B$16:$L$77,10,0)</f>
        <v>7081235</v>
      </c>
      <c r="L34" s="40">
        <f>VLOOKUP($B34,'[3]Sheet1'!$B$16:$L$77,11,0)</f>
        <v>141967731</v>
      </c>
      <c r="M34" s="22">
        <v>0.0012909075030977334</v>
      </c>
      <c r="N34" s="23">
        <f>L34/$L$78*100%</f>
        <v>0.0007042075877536051</v>
      </c>
      <c r="O34" s="34"/>
      <c r="Q34" s="37"/>
    </row>
    <row r="35" spans="1:17" ht="15.75">
      <c r="A35" s="18">
        <v>20</v>
      </c>
      <c r="B35" s="19" t="s">
        <v>14</v>
      </c>
      <c r="C35" s="20" t="s">
        <v>64</v>
      </c>
      <c r="D35" s="38" t="str">
        <f>VLOOKUP(B35,'[2]Sheet1'!$B$16:$L$77,3,0)</f>
        <v>●</v>
      </c>
      <c r="E35" s="38"/>
      <c r="F35" s="38"/>
      <c r="G35" s="39">
        <f>VLOOKUP($B35,'[3]Sheet1'!$B$16:$L$77,6,0)</f>
        <v>16683719</v>
      </c>
      <c r="H35" s="39">
        <f>VLOOKUP($B35,'[3]Sheet1'!$B$16:$L$77,7,0)</f>
        <v>0</v>
      </c>
      <c r="I35" s="39">
        <f>VLOOKUP($B35,'[3]Sheet1'!$B$16:$L$77,8,0)</f>
        <v>0</v>
      </c>
      <c r="J35" s="39">
        <f>VLOOKUP($B35,'[3]Sheet1'!$B$16:$L$77,9,0)</f>
        <v>0</v>
      </c>
      <c r="K35" s="39">
        <f>VLOOKUP($B35,'[3]Sheet1'!$B$16:$L$77,10,0)</f>
        <v>16683719</v>
      </c>
      <c r="L35" s="40">
        <f>VLOOKUP($B35,'[3]Sheet1'!$B$16:$L$77,11,0)</f>
        <v>98687358</v>
      </c>
      <c r="M35" s="14">
        <v>0.0002388900753841373</v>
      </c>
      <c r="N35" s="23">
        <f>L35/$L$78*100%</f>
        <v>0.0004895224135050551</v>
      </c>
      <c r="O35" s="34"/>
      <c r="Q35" s="37"/>
    </row>
    <row r="36" spans="1:17" ht="15.75">
      <c r="A36" s="18">
        <v>21</v>
      </c>
      <c r="B36" s="19" t="s">
        <v>72</v>
      </c>
      <c r="C36" s="20" t="str">
        <f>VLOOKUP(B36,'[1]Sheet2'!$B$16:$C$94,2,0)</f>
        <v>GOODSEC</v>
      </c>
      <c r="D36" s="38" t="str">
        <f>VLOOKUP(B36,'[2]Sheet1'!$B$16:$L$77,3,0)</f>
        <v>●</v>
      </c>
      <c r="E36" s="38"/>
      <c r="F36" s="38" t="str">
        <f>VLOOKUP($B36,'[2]Sheet1'!$B$16:$L$77,5,0)</f>
        <v>●</v>
      </c>
      <c r="G36" s="39">
        <f>VLOOKUP($B36,'[3]Sheet1'!$B$16:$L$77,6,0)</f>
        <v>1569400</v>
      </c>
      <c r="H36" s="39">
        <f>VLOOKUP($B36,'[3]Sheet1'!$B$16:$L$77,7,0)</f>
        <v>0</v>
      </c>
      <c r="I36" s="39">
        <f>VLOOKUP($B36,'[3]Sheet1'!$B$16:$L$77,8,0)</f>
        <v>0</v>
      </c>
      <c r="J36" s="39">
        <f>VLOOKUP($B36,'[3]Sheet1'!$B$16:$L$77,9,0)</f>
        <v>0</v>
      </c>
      <c r="K36" s="39">
        <f>VLOOKUP($B36,'[3]Sheet1'!$B$16:$L$77,10,0)</f>
        <v>1569400</v>
      </c>
      <c r="L36" s="40">
        <f>VLOOKUP($B36,'[3]Sheet1'!$B$16:$L$77,11,0)</f>
        <v>95363391</v>
      </c>
      <c r="M36" s="21">
        <v>0.00035897221298946015</v>
      </c>
      <c r="N36" s="23">
        <f>L36/$L$78*100%</f>
        <v>0.00047303442171738204</v>
      </c>
      <c r="O36" s="34"/>
      <c r="Q36" s="37"/>
    </row>
    <row r="37" spans="1:17" ht="15.75">
      <c r="A37" s="18">
        <v>22</v>
      </c>
      <c r="B37" s="19" t="s">
        <v>26</v>
      </c>
      <c r="C37" s="20" t="str">
        <f>VLOOKUP(B37,'[1]Sheet2'!$B$16:$C$94,2,0)</f>
        <v>GAULI</v>
      </c>
      <c r="D37" s="38" t="str">
        <f>VLOOKUP(B37,'[2]Sheet1'!$B$16:$L$77,3,0)</f>
        <v>●</v>
      </c>
      <c r="E37" s="38" t="str">
        <f>VLOOKUP($B37,'[2]Sheet1'!$B$16:$L$77,4,0)</f>
        <v>●</v>
      </c>
      <c r="F37" s="38"/>
      <c r="G37" s="39">
        <f>VLOOKUP($B37,'[3]Sheet1'!$B$16:$L$77,6,0)</f>
        <v>4316039</v>
      </c>
      <c r="H37" s="39">
        <f>VLOOKUP($B37,'[3]Sheet1'!$B$16:$L$77,7,0)</f>
        <v>0</v>
      </c>
      <c r="I37" s="39">
        <f>VLOOKUP($B37,'[3]Sheet1'!$B$16:$L$77,8,0)</f>
        <v>0</v>
      </c>
      <c r="J37" s="39">
        <f>VLOOKUP($B37,'[3]Sheet1'!$B$16:$L$77,9,0)</f>
        <v>1400000</v>
      </c>
      <c r="K37" s="39">
        <f>VLOOKUP($B37,'[3]Sheet1'!$B$16:$L$77,10,0)</f>
        <v>5716039</v>
      </c>
      <c r="L37" s="40">
        <f>VLOOKUP($B37,'[3]Sheet1'!$B$16:$L$77,11,0)</f>
        <v>82725401.9</v>
      </c>
      <c r="M37" s="14">
        <v>0.0006830063840764425</v>
      </c>
      <c r="N37" s="23">
        <f>L37/$L$78*100%</f>
        <v>0.00041034575468383377</v>
      </c>
      <c r="O37" s="34"/>
      <c r="Q37" s="37"/>
    </row>
    <row r="38" spans="1:17" s="2" customFormat="1" ht="15.75">
      <c r="A38" s="18">
        <v>23</v>
      </c>
      <c r="B38" s="19" t="s">
        <v>69</v>
      </c>
      <c r="C38" s="20" t="str">
        <f>VLOOKUP(B38,'[1]Sheet2'!$B$16:$C$94,2,0)</f>
        <v>TAVAN BOGD</v>
      </c>
      <c r="D38" s="38" t="str">
        <f>VLOOKUP(B38,'[2]Sheet1'!$B$16:$L$77,3,0)</f>
        <v>●</v>
      </c>
      <c r="E38" s="38"/>
      <c r="F38" s="38"/>
      <c r="G38" s="39">
        <f>VLOOKUP($B38,'[3]Sheet1'!$B$16:$L$77,6,0)</f>
        <v>11619460</v>
      </c>
      <c r="H38" s="39">
        <f>VLOOKUP($B38,'[3]Sheet1'!$B$16:$L$77,7,0)</f>
        <v>0</v>
      </c>
      <c r="I38" s="39">
        <f>VLOOKUP($B38,'[3]Sheet1'!$B$16:$L$77,8,0)</f>
        <v>0</v>
      </c>
      <c r="J38" s="39">
        <f>VLOOKUP($B38,'[3]Sheet1'!$B$16:$L$77,9,0)</f>
        <v>0</v>
      </c>
      <c r="K38" s="39">
        <f>VLOOKUP($B38,'[3]Sheet1'!$B$16:$L$77,10,0)</f>
        <v>11619460</v>
      </c>
      <c r="L38" s="40">
        <f>VLOOKUP($B38,'[3]Sheet1'!$B$16:$L$77,11,0)</f>
        <v>74820831</v>
      </c>
      <c r="M38" s="22">
        <v>0.00035695630997095864</v>
      </c>
      <c r="N38" s="23">
        <f>L38/$L$78*100%</f>
        <v>0.0003711364303781833</v>
      </c>
      <c r="O38" s="34"/>
      <c r="P38" s="1"/>
      <c r="Q38" s="37"/>
    </row>
    <row r="39" spans="1:17" ht="15.75">
      <c r="A39" s="18">
        <v>24</v>
      </c>
      <c r="B39" s="19" t="s">
        <v>17</v>
      </c>
      <c r="C39" s="20" t="str">
        <f>VLOOKUP(B39,'[1]Sheet2'!$B$16:$C$94,2,0)</f>
        <v>NATIONAL SECURITIES</v>
      </c>
      <c r="D39" s="38" t="str">
        <f>VLOOKUP(B39,'[2]Sheet1'!$B$16:$L$77,3,0)</f>
        <v>●</v>
      </c>
      <c r="E39" s="38" t="str">
        <f>VLOOKUP($B39,'[2]Sheet1'!$B$16:$L$77,4,0)</f>
        <v>●</v>
      </c>
      <c r="F39" s="38" t="str">
        <f>VLOOKUP($B39,'[2]Sheet1'!$B$16:$L$77,5,0)</f>
        <v>●</v>
      </c>
      <c r="G39" s="39">
        <f>VLOOKUP($B39,'[3]Sheet1'!$B$16:$L$77,6,0)</f>
        <v>3467747</v>
      </c>
      <c r="H39" s="39">
        <f>VLOOKUP($B39,'[3]Sheet1'!$B$16:$L$77,7,0)</f>
        <v>0</v>
      </c>
      <c r="I39" s="39">
        <f>VLOOKUP($B39,'[3]Sheet1'!$B$16:$L$77,8,0)</f>
        <v>0</v>
      </c>
      <c r="J39" s="39">
        <f>VLOOKUP($B39,'[3]Sheet1'!$B$16:$L$77,9,0)</f>
        <v>9668500</v>
      </c>
      <c r="K39" s="39">
        <f>VLOOKUP($B39,'[3]Sheet1'!$B$16:$L$77,10,0)</f>
        <v>13136247</v>
      </c>
      <c r="L39" s="40">
        <f>VLOOKUP($B39,'[3]Sheet1'!$B$16:$L$77,11,0)</f>
        <v>72305739</v>
      </c>
      <c r="M39" s="22">
        <v>0.0002438279463385782</v>
      </c>
      <c r="N39" s="23">
        <f>L39/$L$78*100%</f>
        <v>0.00035866073003541744</v>
      </c>
      <c r="O39" s="34"/>
      <c r="Q39" s="37"/>
    </row>
    <row r="40" spans="1:17" ht="15.75">
      <c r="A40" s="18">
        <v>25</v>
      </c>
      <c r="B40" s="19" t="s">
        <v>12</v>
      </c>
      <c r="C40" s="20" t="str">
        <f>VLOOKUP(B40,'[1]Sheet2'!$B$16:$C$94,2,0)</f>
        <v>ASIA PACIFIC SECURITIES</v>
      </c>
      <c r="D40" s="38" t="str">
        <f>VLOOKUP(B40,'[2]Sheet1'!$B$16:$L$77,3,0)</f>
        <v>●</v>
      </c>
      <c r="E40" s="38" t="str">
        <f>VLOOKUP($B40,'[2]Sheet1'!$B$16:$L$77,4,0)</f>
        <v>●</v>
      </c>
      <c r="F40" s="38"/>
      <c r="G40" s="39">
        <f>VLOOKUP($B40,'[3]Sheet1'!$B$16:$L$77,6,0)</f>
        <v>1463680</v>
      </c>
      <c r="H40" s="39">
        <f>VLOOKUP($B40,'[3]Sheet1'!$B$16:$L$77,7,0)</f>
        <v>0</v>
      </c>
      <c r="I40" s="39">
        <f>VLOOKUP($B40,'[3]Sheet1'!$B$16:$L$77,8,0)</f>
        <v>0</v>
      </c>
      <c r="J40" s="39">
        <f>VLOOKUP($B40,'[3]Sheet1'!$B$16:$L$77,9,0)</f>
        <v>0</v>
      </c>
      <c r="K40" s="39">
        <f>VLOOKUP($B40,'[3]Sheet1'!$B$16:$L$77,10,0)</f>
        <v>1463680</v>
      </c>
      <c r="L40" s="40">
        <f>VLOOKUP($B40,'[3]Sheet1'!$B$16:$L$77,11,0)</f>
        <v>67255824</v>
      </c>
      <c r="M40" s="14">
        <v>0.00022172957431206906</v>
      </c>
      <c r="N40" s="23">
        <f>L40/$L$78*100%</f>
        <v>0.0003336114569684925</v>
      </c>
      <c r="O40" s="34"/>
      <c r="Q40" s="37"/>
    </row>
    <row r="41" spans="1:17" ht="15.75">
      <c r="A41" s="18">
        <v>26</v>
      </c>
      <c r="B41" s="19" t="s">
        <v>4</v>
      </c>
      <c r="C41" s="20" t="str">
        <f>VLOOKUP(B41,'[1]Sheet2'!$B$16:$C$94,2,0)</f>
        <v>MERGEN SANAA</v>
      </c>
      <c r="D41" s="38" t="str">
        <f>VLOOKUP(B41,'[2]Sheet1'!$B$16:$L$77,3,0)</f>
        <v>●</v>
      </c>
      <c r="E41" s="38"/>
      <c r="F41" s="38"/>
      <c r="G41" s="39">
        <f>VLOOKUP($B41,'[3]Sheet1'!$B$16:$L$77,6,0)</f>
        <v>6828770</v>
      </c>
      <c r="H41" s="39">
        <f>VLOOKUP($B41,'[3]Sheet1'!$B$16:$L$77,7,0)</f>
        <v>0</v>
      </c>
      <c r="I41" s="39">
        <f>VLOOKUP($B41,'[3]Sheet1'!$B$16:$L$77,8,0)</f>
        <v>0</v>
      </c>
      <c r="J41" s="39">
        <f>VLOOKUP($B41,'[3]Sheet1'!$B$16:$L$77,9,0)</f>
        <v>0</v>
      </c>
      <c r="K41" s="39">
        <f>VLOOKUP($B41,'[3]Sheet1'!$B$16:$L$77,10,0)</f>
        <v>6828770</v>
      </c>
      <c r="L41" s="40">
        <f>VLOOKUP($B41,'[3]Sheet1'!$B$16:$L$77,11,0)</f>
        <v>54721228</v>
      </c>
      <c r="M41" s="14">
        <v>0.0003843305659989216</v>
      </c>
      <c r="N41" s="23">
        <f>L41/$L$78*100%</f>
        <v>0.00027143565440793745</v>
      </c>
      <c r="O41" s="34"/>
      <c r="Q41" s="37"/>
    </row>
    <row r="42" spans="1:17" ht="15.75">
      <c r="A42" s="18">
        <v>27</v>
      </c>
      <c r="B42" s="19" t="s">
        <v>70</v>
      </c>
      <c r="C42" s="20" t="str">
        <f>VLOOKUP(B42,'[1]Sheet2'!$B$16:$C$94,2,0)</f>
        <v>MONET CAPITAL</v>
      </c>
      <c r="D42" s="38" t="str">
        <f>VLOOKUP(B42,'[2]Sheet1'!$B$16:$L$77,3,0)</f>
        <v>●</v>
      </c>
      <c r="E42" s="38" t="str">
        <f>VLOOKUP($B42,'[2]Sheet1'!$B$16:$L$77,4,0)</f>
        <v>●</v>
      </c>
      <c r="F42" s="38" t="str">
        <f>VLOOKUP($B42,'[2]Sheet1'!$B$16:$L$77,5,0)</f>
        <v>●</v>
      </c>
      <c r="G42" s="39">
        <f>VLOOKUP($B42,'[3]Sheet1'!$B$16:$L$77,6,0)</f>
        <v>0</v>
      </c>
      <c r="H42" s="39">
        <f>VLOOKUP($B42,'[3]Sheet1'!$B$16:$L$77,7,0)</f>
        <v>0</v>
      </c>
      <c r="I42" s="39">
        <f>VLOOKUP($B42,'[3]Sheet1'!$B$16:$L$77,8,0)</f>
        <v>0</v>
      </c>
      <c r="J42" s="39">
        <f>VLOOKUP($B42,'[3]Sheet1'!$B$16:$L$77,9,0)</f>
        <v>0</v>
      </c>
      <c r="K42" s="39">
        <f>VLOOKUP($B42,'[3]Sheet1'!$B$16:$L$77,10,0)</f>
        <v>0</v>
      </c>
      <c r="L42" s="40">
        <f>VLOOKUP($B42,'[3]Sheet1'!$B$16:$L$77,11,0)</f>
        <v>51336787.84</v>
      </c>
      <c r="M42" s="14">
        <v>0.0007326902112720985</v>
      </c>
      <c r="N42" s="23">
        <f>L42/$L$78*100%</f>
        <v>0.00025464769545288434</v>
      </c>
      <c r="O42" s="34"/>
      <c r="Q42" s="37"/>
    </row>
    <row r="43" spans="1:17" ht="15.75">
      <c r="A43" s="18">
        <v>28</v>
      </c>
      <c r="B43" s="19" t="s">
        <v>10</v>
      </c>
      <c r="C43" s="20" t="s">
        <v>62</v>
      </c>
      <c r="D43" s="38" t="str">
        <f>VLOOKUP(B43,'[2]Sheet1'!$B$16:$L$77,3,0)</f>
        <v>●</v>
      </c>
      <c r="E43" s="38"/>
      <c r="F43" s="38"/>
      <c r="G43" s="39">
        <f>VLOOKUP($B43,'[3]Sheet1'!$B$16:$L$77,6,0)</f>
        <v>10775964</v>
      </c>
      <c r="H43" s="39">
        <f>VLOOKUP($B43,'[3]Sheet1'!$B$16:$L$77,7,0)</f>
        <v>0</v>
      </c>
      <c r="I43" s="39">
        <f>VLOOKUP($B43,'[3]Sheet1'!$B$16:$L$77,8,0)</f>
        <v>0</v>
      </c>
      <c r="J43" s="39">
        <f>VLOOKUP($B43,'[3]Sheet1'!$B$16:$L$77,9,0)</f>
        <v>0</v>
      </c>
      <c r="K43" s="39">
        <f>VLOOKUP($B43,'[3]Sheet1'!$B$16:$L$77,10,0)</f>
        <v>10775964</v>
      </c>
      <c r="L43" s="40">
        <f>VLOOKUP($B43,'[3]Sheet1'!$B$16:$L$77,11,0)</f>
        <v>47874722</v>
      </c>
      <c r="M43" s="14">
        <v>0.00010355735860529265</v>
      </c>
      <c r="N43" s="23">
        <f>L43/$L$78*100%</f>
        <v>0.00023747468707515263</v>
      </c>
      <c r="O43" s="34"/>
      <c r="Q43" s="37"/>
    </row>
    <row r="44" spans="1:17" ht="15.75">
      <c r="A44" s="18">
        <v>29</v>
      </c>
      <c r="B44" s="19" t="s">
        <v>27</v>
      </c>
      <c r="C44" s="20" t="str">
        <f>VLOOKUP(B44,'[1]Sheet2'!$B$16:$C$94,2,0)</f>
        <v>EURASIA CAPITAL HOLDING</v>
      </c>
      <c r="D44" s="38" t="str">
        <f>VLOOKUP(B44,'[2]Sheet1'!$B$16:$L$77,3,0)</f>
        <v>●</v>
      </c>
      <c r="E44" s="38" t="str">
        <f>VLOOKUP($B44,'[2]Sheet1'!$B$16:$L$77,4,0)</f>
        <v>●</v>
      </c>
      <c r="F44" s="38" t="str">
        <f>VLOOKUP($B44,'[2]Sheet1'!$B$16:$L$77,5,0)</f>
        <v>●</v>
      </c>
      <c r="G44" s="39">
        <f>VLOOKUP($B44,'[3]Sheet1'!$B$16:$L$77,6,0)</f>
        <v>4791875</v>
      </c>
      <c r="H44" s="39">
        <f>VLOOKUP($B44,'[3]Sheet1'!$B$16:$L$77,7,0)</f>
        <v>0</v>
      </c>
      <c r="I44" s="39">
        <f>VLOOKUP($B44,'[3]Sheet1'!$B$16:$L$77,8,0)</f>
        <v>0</v>
      </c>
      <c r="J44" s="39">
        <f>VLOOKUP($B44,'[3]Sheet1'!$B$16:$L$77,9,0)</f>
        <v>0</v>
      </c>
      <c r="K44" s="39">
        <f>VLOOKUP($B44,'[3]Sheet1'!$B$16:$L$77,10,0)</f>
        <v>4791875</v>
      </c>
      <c r="L44" s="40">
        <f>VLOOKUP($B44,'[3]Sheet1'!$B$16:$L$77,11,0)</f>
        <v>46694369</v>
      </c>
      <c r="M44" s="14">
        <v>0.0002605606060488784</v>
      </c>
      <c r="N44" s="23">
        <f>L44/$L$78*100%</f>
        <v>0.0002316197400884481</v>
      </c>
      <c r="O44" s="34"/>
      <c r="Q44" s="37"/>
    </row>
    <row r="45" spans="1:17" ht="15.75">
      <c r="A45" s="18">
        <v>30</v>
      </c>
      <c r="B45" s="19" t="s">
        <v>6</v>
      </c>
      <c r="C45" s="20" t="str">
        <f>VLOOKUP(B45,'[1]Sheet2'!$B$16:$C$94,2,0)</f>
        <v>UNDURKHAN INVEST</v>
      </c>
      <c r="D45" s="38" t="str">
        <f>VLOOKUP(B45,'[2]Sheet1'!$B$16:$L$77,3,0)</f>
        <v>●</v>
      </c>
      <c r="E45" s="38"/>
      <c r="F45" s="38"/>
      <c r="G45" s="39">
        <f>VLOOKUP($B45,'[3]Sheet1'!$B$16:$L$77,6,0)</f>
        <v>14394600</v>
      </c>
      <c r="H45" s="39">
        <f>VLOOKUP($B45,'[3]Sheet1'!$B$16:$L$77,7,0)</f>
        <v>0</v>
      </c>
      <c r="I45" s="39">
        <f>VLOOKUP($B45,'[3]Sheet1'!$B$16:$L$77,8,0)</f>
        <v>0</v>
      </c>
      <c r="J45" s="39">
        <f>VLOOKUP($B45,'[3]Sheet1'!$B$16:$L$77,9,0)</f>
        <v>0</v>
      </c>
      <c r="K45" s="39">
        <f>VLOOKUP($B45,'[3]Sheet1'!$B$16:$L$77,10,0)</f>
        <v>14394600</v>
      </c>
      <c r="L45" s="40">
        <f>VLOOKUP($B45,'[3]Sheet1'!$B$16:$L$77,11,0)</f>
        <v>42375518</v>
      </c>
      <c r="M45" s="25">
        <v>0.00011299002490801711</v>
      </c>
      <c r="N45" s="23">
        <f>L45/$L$78*100%</f>
        <v>0.0002101967897943616</v>
      </c>
      <c r="O45" s="34"/>
      <c r="Q45" s="37"/>
    </row>
    <row r="46" spans="1:17" ht="15.75">
      <c r="A46" s="18">
        <v>31</v>
      </c>
      <c r="B46" s="19" t="s">
        <v>13</v>
      </c>
      <c r="C46" s="20" t="str">
        <f>VLOOKUP(B46,'[1]Sheet2'!$B$16:$C$94,2,0)</f>
        <v>ARGAI BEST</v>
      </c>
      <c r="D46" s="38" t="str">
        <f>VLOOKUP(B46,'[2]Sheet1'!$B$16:$L$77,3,0)</f>
        <v>●</v>
      </c>
      <c r="E46" s="38"/>
      <c r="F46" s="38"/>
      <c r="G46" s="39">
        <f>VLOOKUP($B46,'[3]Sheet1'!$B$16:$L$77,6,0)</f>
        <v>36956295.92</v>
      </c>
      <c r="H46" s="39">
        <f>VLOOKUP($B46,'[3]Sheet1'!$B$16:$L$77,7,0)</f>
        <v>0</v>
      </c>
      <c r="I46" s="39">
        <f>VLOOKUP($B46,'[3]Sheet1'!$B$16:$L$77,8,0)</f>
        <v>0</v>
      </c>
      <c r="J46" s="39">
        <f>VLOOKUP($B46,'[3]Sheet1'!$B$16:$L$77,9,0)</f>
        <v>0</v>
      </c>
      <c r="K46" s="39">
        <f>VLOOKUP($B46,'[3]Sheet1'!$B$16:$L$77,10,0)</f>
        <v>36956295.92</v>
      </c>
      <c r="L46" s="40">
        <f>VLOOKUP($B46,'[3]Sheet1'!$B$16:$L$77,11,0)</f>
        <v>37014265.92</v>
      </c>
      <c r="M46" s="14">
        <v>6.951945516988982E-07</v>
      </c>
      <c r="N46" s="23">
        <f>L46/$L$78*100%</f>
        <v>0.0001836031803311252</v>
      </c>
      <c r="O46" s="34"/>
      <c r="Q46" s="37"/>
    </row>
    <row r="47" spans="1:17" ht="15.75">
      <c r="A47" s="18">
        <v>32</v>
      </c>
      <c r="B47" s="19" t="s">
        <v>1</v>
      </c>
      <c r="C47" s="20" t="str">
        <f>VLOOKUP(B47,'[1]Sheet2'!$B$16:$C$94,2,0)</f>
        <v>MASDAQ</v>
      </c>
      <c r="D47" s="38" t="str">
        <f>VLOOKUP(B47,'[2]Sheet1'!$B$16:$L$77,3,0)</f>
        <v>●</v>
      </c>
      <c r="E47" s="38"/>
      <c r="F47" s="38"/>
      <c r="G47" s="39">
        <f>VLOOKUP($B47,'[3]Sheet1'!$B$16:$L$77,6,0)</f>
        <v>3253329</v>
      </c>
      <c r="H47" s="39">
        <f>VLOOKUP($B47,'[3]Sheet1'!$B$16:$L$77,7,0)</f>
        <v>0</v>
      </c>
      <c r="I47" s="39">
        <f>VLOOKUP($B47,'[3]Sheet1'!$B$16:$L$77,8,0)</f>
        <v>0</v>
      </c>
      <c r="J47" s="39">
        <f>VLOOKUP($B47,'[3]Sheet1'!$B$16:$L$77,9,0)</f>
        <v>0</v>
      </c>
      <c r="K47" s="39">
        <f>VLOOKUP($B47,'[3]Sheet1'!$B$16:$L$77,10,0)</f>
        <v>3253329</v>
      </c>
      <c r="L47" s="40">
        <f>VLOOKUP($B47,'[3]Sheet1'!$B$16:$L$77,11,0)</f>
        <v>33558977.3</v>
      </c>
      <c r="M47" s="14">
        <v>0.00011346569209161934</v>
      </c>
      <c r="N47" s="23">
        <f>L47/$L$78*100%</f>
        <v>0.00016646378923891505</v>
      </c>
      <c r="O47" s="34"/>
      <c r="Q47" s="37"/>
    </row>
    <row r="48" spans="1:17" ht="15.75">
      <c r="A48" s="18">
        <v>33</v>
      </c>
      <c r="B48" s="19" t="s">
        <v>74</v>
      </c>
      <c r="C48" s="20" t="str">
        <f>VLOOKUP(B48,'[1]Sheet2'!$B$16:$C$94,2,0)</f>
        <v>ACE&amp;T CAPITAL</v>
      </c>
      <c r="D48" s="38" t="str">
        <f>VLOOKUP(B48,'[2]Sheet1'!$B$16:$L$77,3,0)</f>
        <v>●</v>
      </c>
      <c r="E48" s="38" t="str">
        <f>VLOOKUP($B48,'[2]Sheet1'!$B$16:$L$77,4,0)</f>
        <v>●</v>
      </c>
      <c r="F48" s="38" t="str">
        <f>VLOOKUP($B48,'[2]Sheet1'!$B$16:$L$77,5,0)</f>
        <v>●</v>
      </c>
      <c r="G48" s="39">
        <f>VLOOKUP($B48,'[3]Sheet1'!$B$16:$L$77,6,0)</f>
        <v>272714</v>
      </c>
      <c r="H48" s="39">
        <f>VLOOKUP($B48,'[3]Sheet1'!$B$16:$L$77,7,0)</f>
        <v>0</v>
      </c>
      <c r="I48" s="39">
        <f>VLOOKUP($B48,'[3]Sheet1'!$B$16:$L$77,8,0)</f>
        <v>0</v>
      </c>
      <c r="J48" s="39">
        <f>VLOOKUP($B48,'[3]Sheet1'!$B$16:$L$77,9,0)</f>
        <v>0</v>
      </c>
      <c r="K48" s="39">
        <f>VLOOKUP($B48,'[3]Sheet1'!$B$16:$L$77,10,0)</f>
        <v>272714</v>
      </c>
      <c r="L48" s="40">
        <f>VLOOKUP($B48,'[3]Sheet1'!$B$16:$L$77,11,0)</f>
        <v>28837704</v>
      </c>
      <c r="M48" s="21">
        <v>0.00021190181420704593</v>
      </c>
      <c r="N48" s="23">
        <f>L48/$L$78*100%</f>
        <v>0.0001430446892906423</v>
      </c>
      <c r="O48" s="34"/>
      <c r="Q48" s="37"/>
    </row>
    <row r="49" spans="1:17" ht="15.75">
      <c r="A49" s="18">
        <v>34</v>
      </c>
      <c r="B49" s="19" t="s">
        <v>7</v>
      </c>
      <c r="C49" s="20" t="str">
        <f>VLOOKUP(B49,'[1]Sheet2'!$B$16:$C$94,2,0)</f>
        <v>BULGAN BROKER</v>
      </c>
      <c r="D49" s="38" t="str">
        <f>VLOOKUP(B49,'[2]Sheet1'!$B$16:$L$77,3,0)</f>
        <v>●</v>
      </c>
      <c r="E49" s="38"/>
      <c r="F49" s="38"/>
      <c r="G49" s="39">
        <f>VLOOKUP($B49,'[3]Sheet1'!$B$16:$L$77,6,0)</f>
        <v>503620</v>
      </c>
      <c r="H49" s="39">
        <f>VLOOKUP($B49,'[3]Sheet1'!$B$16:$L$77,7,0)</f>
        <v>0</v>
      </c>
      <c r="I49" s="39">
        <f>VLOOKUP($B49,'[3]Sheet1'!$B$16:$L$77,8,0)</f>
        <v>0</v>
      </c>
      <c r="J49" s="39">
        <f>VLOOKUP($B49,'[3]Sheet1'!$B$16:$L$77,9,0)</f>
        <v>0</v>
      </c>
      <c r="K49" s="39">
        <f>VLOOKUP($B49,'[3]Sheet1'!$B$16:$L$77,10,0)</f>
        <v>503620</v>
      </c>
      <c r="L49" s="40">
        <f>VLOOKUP($B49,'[3]Sheet1'!$B$16:$L$77,11,0)</f>
        <v>28799235</v>
      </c>
      <c r="M49" s="22">
        <v>0.00025698991970527933</v>
      </c>
      <c r="N49" s="23">
        <f>L49/$L$78*100%</f>
        <v>0.00014285387014108998</v>
      </c>
      <c r="O49" s="34"/>
      <c r="Q49" s="37"/>
    </row>
    <row r="50" spans="1:17" ht="15.75">
      <c r="A50" s="18">
        <v>35</v>
      </c>
      <c r="B50" s="19" t="s">
        <v>29</v>
      </c>
      <c r="C50" s="20" t="str">
        <f>VLOOKUP(B50,'[1]Sheet2'!$B$16:$C$94,2,0)</f>
        <v>MWTS</v>
      </c>
      <c r="D50" s="38" t="str">
        <f>VLOOKUP(B50,'[2]Sheet1'!$B$16:$L$77,3,0)</f>
        <v>●</v>
      </c>
      <c r="E50" s="38"/>
      <c r="F50" s="38"/>
      <c r="G50" s="39">
        <f>VLOOKUP($B50,'[3]Sheet1'!$B$16:$L$77,6,0)</f>
        <v>26339683</v>
      </c>
      <c r="H50" s="39">
        <f>VLOOKUP($B50,'[3]Sheet1'!$B$16:$L$77,7,0)</f>
        <v>0</v>
      </c>
      <c r="I50" s="39">
        <f>VLOOKUP($B50,'[3]Sheet1'!$B$16:$L$77,8,0)</f>
        <v>0</v>
      </c>
      <c r="J50" s="39">
        <f>VLOOKUP($B50,'[3]Sheet1'!$B$16:$L$77,9,0)</f>
        <v>0</v>
      </c>
      <c r="K50" s="39">
        <f>VLOOKUP($B50,'[3]Sheet1'!$B$16:$L$77,10,0)</f>
        <v>26339683</v>
      </c>
      <c r="L50" s="40">
        <f>VLOOKUP($B50,'[3]Sheet1'!$B$16:$L$77,11,0)</f>
        <v>28408631</v>
      </c>
      <c r="M50" s="22">
        <v>0</v>
      </c>
      <c r="N50" s="23">
        <f>L50/$L$78*100%</f>
        <v>0.00014091634322092734</v>
      </c>
      <c r="O50" s="34"/>
      <c r="Q50" s="37"/>
    </row>
    <row r="51" spans="1:17" ht="15.75">
      <c r="A51" s="18">
        <v>36</v>
      </c>
      <c r="B51" s="19" t="s">
        <v>31</v>
      </c>
      <c r="C51" s="20" t="str">
        <f>VLOOKUP(B51,'[1]Sheet2'!$B$16:$C$94,2,0)</f>
        <v>SG CAPITAL</v>
      </c>
      <c r="D51" s="38" t="str">
        <f>VLOOKUP(B51,'[2]Sheet1'!$B$16:$L$77,3,0)</f>
        <v>●</v>
      </c>
      <c r="E51" s="38" t="str">
        <f>VLOOKUP($B51,'[2]Sheet1'!$B$16:$L$77,4,0)</f>
        <v>●</v>
      </c>
      <c r="F51" s="38" t="str">
        <f>VLOOKUP($B51,'[2]Sheet1'!$B$16:$L$77,5,0)</f>
        <v>●</v>
      </c>
      <c r="G51" s="39">
        <f>VLOOKUP($B51,'[3]Sheet1'!$B$16:$L$77,6,0)</f>
        <v>500000</v>
      </c>
      <c r="H51" s="39">
        <f>VLOOKUP($B51,'[3]Sheet1'!$B$16:$L$77,7,0)</f>
        <v>0</v>
      </c>
      <c r="I51" s="39">
        <f>VLOOKUP($B51,'[3]Sheet1'!$B$16:$L$77,8,0)</f>
        <v>0</v>
      </c>
      <c r="J51" s="39">
        <f>VLOOKUP($B51,'[3]Sheet1'!$B$16:$L$77,9,0)</f>
        <v>0</v>
      </c>
      <c r="K51" s="39">
        <f>VLOOKUP($B51,'[3]Sheet1'!$B$16:$L$77,10,0)</f>
        <v>500000</v>
      </c>
      <c r="L51" s="40">
        <f>VLOOKUP($B51,'[3]Sheet1'!$B$16:$L$77,11,0)</f>
        <v>26194880</v>
      </c>
      <c r="M51" s="21">
        <v>3.6187829675590826E-07</v>
      </c>
      <c r="N51" s="23">
        <f>L51/$L$78*100%</f>
        <v>0.00012993539536315584</v>
      </c>
      <c r="O51" s="34"/>
      <c r="Q51" s="37"/>
    </row>
    <row r="52" spans="1:17" ht="15.75">
      <c r="A52" s="18">
        <v>37</v>
      </c>
      <c r="B52" s="19" t="s">
        <v>75</v>
      </c>
      <c r="C52" s="20" t="str">
        <f>VLOOKUP(B52,'[1]Sheet2'!$B$16:$C$94,2,0)</f>
        <v>BLUESKY SECURITIES</v>
      </c>
      <c r="D52" s="38" t="str">
        <f>VLOOKUP(B52,'[2]Sheet1'!$B$16:$L$77,3,0)</f>
        <v>●</v>
      </c>
      <c r="E52" s="38"/>
      <c r="F52" s="38"/>
      <c r="G52" s="39">
        <f>VLOOKUP($B52,'[3]Sheet1'!$B$16:$L$77,6,0)</f>
        <v>3158750</v>
      </c>
      <c r="H52" s="39">
        <f>VLOOKUP($B52,'[3]Sheet1'!$B$16:$L$77,7,0)</f>
        <v>0</v>
      </c>
      <c r="I52" s="39">
        <f>VLOOKUP($B52,'[3]Sheet1'!$B$16:$L$77,8,0)</f>
        <v>0</v>
      </c>
      <c r="J52" s="39">
        <f>VLOOKUP($B52,'[3]Sheet1'!$B$16:$L$77,9,0)</f>
        <v>0</v>
      </c>
      <c r="K52" s="39">
        <f>VLOOKUP($B52,'[3]Sheet1'!$B$16:$L$77,10,0)</f>
        <v>3158750</v>
      </c>
      <c r="L52" s="40">
        <f>VLOOKUP($B52,'[3]Sheet1'!$B$16:$L$77,11,0)</f>
        <v>24849727</v>
      </c>
      <c r="M52" s="22">
        <v>5.493929540318122E-05</v>
      </c>
      <c r="N52" s="23">
        <f>L52/$L$78*100%</f>
        <v>0.00012326298507233047</v>
      </c>
      <c r="O52" s="34"/>
      <c r="Q52" s="37"/>
    </row>
    <row r="53" spans="1:17" ht="15.75">
      <c r="A53" s="18">
        <v>38</v>
      </c>
      <c r="B53" s="19" t="s">
        <v>20</v>
      </c>
      <c r="C53" s="20" t="str">
        <f>VLOOKUP(B53,'[1]Sheet2'!$B$16:$C$94,2,0)</f>
        <v>MICC</v>
      </c>
      <c r="D53" s="38" t="str">
        <f>VLOOKUP(B53,'[2]Sheet1'!$B$16:$L$77,3,0)</f>
        <v>●</v>
      </c>
      <c r="E53" s="38" t="str">
        <f>VLOOKUP($B53,'[2]Sheet1'!$B$16:$L$77,4,0)</f>
        <v>●</v>
      </c>
      <c r="F53" s="38"/>
      <c r="G53" s="39">
        <f>VLOOKUP($B53,'[3]Sheet1'!$B$16:$L$77,6,0)</f>
        <v>2902300</v>
      </c>
      <c r="H53" s="39">
        <f>VLOOKUP($B53,'[3]Sheet1'!$B$16:$L$77,7,0)</f>
        <v>0</v>
      </c>
      <c r="I53" s="39">
        <f>VLOOKUP($B53,'[3]Sheet1'!$B$16:$L$77,8,0)</f>
        <v>0</v>
      </c>
      <c r="J53" s="39">
        <f>VLOOKUP($B53,'[3]Sheet1'!$B$16:$L$77,9,0)</f>
        <v>0</v>
      </c>
      <c r="K53" s="39">
        <f>VLOOKUP($B53,'[3]Sheet1'!$B$16:$L$77,10,0)</f>
        <v>2902300</v>
      </c>
      <c r="L53" s="40">
        <f>VLOOKUP($B53,'[3]Sheet1'!$B$16:$L$77,11,0)</f>
        <v>11122611</v>
      </c>
      <c r="M53" s="21">
        <v>2.3014853076913963E-05</v>
      </c>
      <c r="N53" s="23">
        <f>L53/$L$78*100%</f>
        <v>5.517188312202942E-05</v>
      </c>
      <c r="O53" s="34"/>
      <c r="Q53" s="37"/>
    </row>
    <row r="54" spans="1:17" ht="15.75">
      <c r="A54" s="18">
        <v>39</v>
      </c>
      <c r="B54" s="19" t="s">
        <v>67</v>
      </c>
      <c r="C54" s="20" t="str">
        <f>VLOOKUP(B54,'[1]Sheet2'!$B$16:$C$94,2,0)</f>
        <v>ZGB</v>
      </c>
      <c r="D54" s="38" t="str">
        <f>VLOOKUP(B54,'[2]Sheet1'!$B$16:$L$77,3,0)</f>
        <v>●</v>
      </c>
      <c r="E54" s="38"/>
      <c r="F54" s="38"/>
      <c r="G54" s="39">
        <f>VLOOKUP($B54,'[3]Sheet1'!$B$16:$L$77,6,0)</f>
        <v>8641883</v>
      </c>
      <c r="H54" s="39">
        <f>VLOOKUP($B54,'[3]Sheet1'!$B$16:$L$77,7,0)</f>
        <v>0</v>
      </c>
      <c r="I54" s="39">
        <f>VLOOKUP($B54,'[3]Sheet1'!$B$16:$L$77,8,0)</f>
        <v>0</v>
      </c>
      <c r="J54" s="39">
        <f>VLOOKUP($B54,'[3]Sheet1'!$B$16:$L$77,9,0)</f>
        <v>0</v>
      </c>
      <c r="K54" s="39">
        <f>VLOOKUP($B54,'[3]Sheet1'!$B$16:$L$77,10,0)</f>
        <v>8641883</v>
      </c>
      <c r="L54" s="40">
        <f>VLOOKUP($B54,'[3]Sheet1'!$B$16:$L$77,11,0)</f>
        <v>8725783</v>
      </c>
      <c r="M54" s="14">
        <v>1.698470933049761E-07</v>
      </c>
      <c r="N54" s="23">
        <f>L54/$L$78*100%</f>
        <v>4.328281190668192E-05</v>
      </c>
      <c r="O54" s="34"/>
      <c r="Q54" s="37"/>
    </row>
    <row r="55" spans="1:17" ht="15.75">
      <c r="A55" s="18">
        <v>40</v>
      </c>
      <c r="B55" s="19" t="s">
        <v>22</v>
      </c>
      <c r="C55" s="20" t="str">
        <f>VLOOKUP(B55,'[1]Sheet2'!$B$16:$C$94,2,0)</f>
        <v>FCX</v>
      </c>
      <c r="D55" s="38" t="str">
        <f>VLOOKUP(B55,'[2]Sheet1'!$B$16:$L$77,3,0)</f>
        <v>●</v>
      </c>
      <c r="E55" s="38"/>
      <c r="F55" s="38"/>
      <c r="G55" s="39">
        <f>VLOOKUP($B55,'[3]Sheet1'!$B$16:$L$77,6,0)</f>
        <v>2450000</v>
      </c>
      <c r="H55" s="39">
        <f>VLOOKUP($B55,'[3]Sheet1'!$B$16:$L$77,7,0)</f>
        <v>0</v>
      </c>
      <c r="I55" s="39">
        <f>VLOOKUP($B55,'[3]Sheet1'!$B$16:$L$77,8,0)</f>
        <v>0</v>
      </c>
      <c r="J55" s="39">
        <f>VLOOKUP($B55,'[3]Sheet1'!$B$16:$L$77,9,0)</f>
        <v>0</v>
      </c>
      <c r="K55" s="39">
        <f>VLOOKUP($B55,'[3]Sheet1'!$B$16:$L$77,10,0)</f>
        <v>2450000</v>
      </c>
      <c r="L55" s="40">
        <f>VLOOKUP($B55,'[3]Sheet1'!$B$16:$L$77,11,0)</f>
        <v>4137900</v>
      </c>
      <c r="M55" s="25">
        <v>2.171876377297253E-05</v>
      </c>
      <c r="N55" s="23">
        <f>L55/$L$78*100%</f>
        <v>2.0525372609960516E-05</v>
      </c>
      <c r="O55" s="34"/>
      <c r="Q55" s="37"/>
    </row>
    <row r="56" spans="1:17" ht="15.75">
      <c r="A56" s="18">
        <v>41</v>
      </c>
      <c r="B56" s="19" t="s">
        <v>36</v>
      </c>
      <c r="C56" s="20" t="str">
        <f>VLOOKUP(B56,'[1]Sheet2'!$B$16:$C$94,2,0)</f>
        <v>GRANDDEVELOPMENT</v>
      </c>
      <c r="D56" s="38" t="str">
        <f>VLOOKUP(B56,'[2]Sheet1'!$B$16:$L$77,3,0)</f>
        <v>●</v>
      </c>
      <c r="E56" s="38"/>
      <c r="F56" s="38"/>
      <c r="G56" s="39">
        <f>VLOOKUP($B56,'[3]Sheet1'!$B$16:$L$77,6,0)</f>
        <v>369150</v>
      </c>
      <c r="H56" s="39">
        <f>VLOOKUP($B56,'[3]Sheet1'!$B$16:$L$77,7,0)</f>
        <v>0</v>
      </c>
      <c r="I56" s="39">
        <f>VLOOKUP($B56,'[3]Sheet1'!$B$16:$L$77,8,0)</f>
        <v>0</v>
      </c>
      <c r="J56" s="39">
        <f>VLOOKUP($B56,'[3]Sheet1'!$B$16:$L$77,9,0)</f>
        <v>0</v>
      </c>
      <c r="K56" s="39">
        <f>VLOOKUP($B56,'[3]Sheet1'!$B$16:$L$77,10,0)</f>
        <v>369150</v>
      </c>
      <c r="L56" s="40">
        <f>VLOOKUP($B56,'[3]Sheet1'!$B$16:$L$77,11,0)</f>
        <v>2761123</v>
      </c>
      <c r="M56" s="14">
        <v>1.3607525187496831E-05</v>
      </c>
      <c r="N56" s="23">
        <f>L56/$L$78*100%</f>
        <v>1.3696096666650235E-05</v>
      </c>
      <c r="O56" s="34"/>
      <c r="Q56" s="37"/>
    </row>
    <row r="57" spans="1:17" ht="15.75">
      <c r="A57" s="18">
        <v>42</v>
      </c>
      <c r="B57" s="19" t="s">
        <v>71</v>
      </c>
      <c r="C57" s="20" t="str">
        <f>VLOOKUP(B57,'[1]Sheet2'!$B$16:$C$94,2,0)</f>
        <v>GLOBALASSET</v>
      </c>
      <c r="D57" s="38" t="str">
        <f>VLOOKUP(B57,'[2]Sheet1'!$B$16:$L$77,3,0)</f>
        <v>●</v>
      </c>
      <c r="E57" s="38"/>
      <c r="F57" s="38" t="str">
        <f>VLOOKUP($B57,'[2]Sheet1'!$B$16:$L$77,5,0)</f>
        <v>●</v>
      </c>
      <c r="G57" s="39">
        <f>VLOOKUP($B57,'[3]Sheet1'!$B$16:$L$77,6,0)</f>
        <v>0</v>
      </c>
      <c r="H57" s="39">
        <f>VLOOKUP($B57,'[3]Sheet1'!$B$16:$L$77,7,0)</f>
        <v>0</v>
      </c>
      <c r="I57" s="39">
        <f>VLOOKUP($B57,'[3]Sheet1'!$B$16:$L$77,8,0)</f>
        <v>0</v>
      </c>
      <c r="J57" s="39">
        <f>VLOOKUP($B57,'[3]Sheet1'!$B$16:$L$77,9,0)</f>
        <v>0</v>
      </c>
      <c r="K57" s="39">
        <f>VLOOKUP($B57,'[3]Sheet1'!$B$16:$L$77,10,0)</f>
        <v>0</v>
      </c>
      <c r="L57" s="40">
        <f>VLOOKUP($B57,'[3]Sheet1'!$B$16:$L$77,11,0)</f>
        <v>818400</v>
      </c>
      <c r="M57" s="14">
        <v>0</v>
      </c>
      <c r="N57" s="23">
        <f>L57/$L$78*100%</f>
        <v>4.059538641337801E-06</v>
      </c>
      <c r="O57" s="34"/>
      <c r="Q57" s="37"/>
    </row>
    <row r="58" spans="1:17" ht="15.75">
      <c r="A58" s="18">
        <v>43</v>
      </c>
      <c r="B58" s="19" t="s">
        <v>37</v>
      </c>
      <c r="C58" s="20" t="str">
        <f>VLOOKUP(B58,'[1]Sheet2'!$B$16:$C$94,2,0)</f>
        <v>BLACKSTONE INTERNATIONAL</v>
      </c>
      <c r="D58" s="38" t="str">
        <f>VLOOKUP(B58,'[2]Sheet1'!$B$16:$L$77,3,0)</f>
        <v>●</v>
      </c>
      <c r="E58" s="38"/>
      <c r="F58" s="38"/>
      <c r="G58" s="39">
        <f>VLOOKUP($B58,'[3]Sheet1'!$B$16:$L$77,6,0)</f>
        <v>0</v>
      </c>
      <c r="H58" s="39">
        <f>VLOOKUP($B58,'[3]Sheet1'!$B$16:$L$77,7,0)</f>
        <v>0</v>
      </c>
      <c r="I58" s="39">
        <f>VLOOKUP($B58,'[3]Sheet1'!$B$16:$L$77,8,0)</f>
        <v>0</v>
      </c>
      <c r="J58" s="39">
        <f>VLOOKUP($B58,'[3]Sheet1'!$B$16:$L$77,9,0)</f>
        <v>0</v>
      </c>
      <c r="K58" s="39">
        <f>VLOOKUP($B58,'[3]Sheet1'!$B$16:$L$77,10,0)</f>
        <v>0</v>
      </c>
      <c r="L58" s="40">
        <f>VLOOKUP($B58,'[3]Sheet1'!$B$16:$L$77,11,0)</f>
        <v>22254</v>
      </c>
      <c r="M58" s="24">
        <v>0</v>
      </c>
      <c r="N58" s="23">
        <f>L58/$L$78*100%</f>
        <v>1.1038730806980867E-07</v>
      </c>
      <c r="O58" s="34"/>
      <c r="Q58" s="37"/>
    </row>
    <row r="59" spans="1:17" ht="15.75">
      <c r="A59" s="18">
        <v>44</v>
      </c>
      <c r="B59" s="19" t="s">
        <v>16</v>
      </c>
      <c r="C59" s="20" t="str">
        <f>VLOOKUP(B59,'[1]Sheet2'!$B$16:$C$94,2,0)</f>
        <v>BATS</v>
      </c>
      <c r="D59" s="38" t="str">
        <f>VLOOKUP(B59,'[2]Sheet1'!$B$16:$L$77,3,0)</f>
        <v>●</v>
      </c>
      <c r="E59" s="38"/>
      <c r="F59" s="38"/>
      <c r="G59" s="39">
        <f>VLOOKUP($B59,'[3]Sheet1'!$B$16:$L$77,6,0)</f>
        <v>0</v>
      </c>
      <c r="H59" s="39">
        <f>VLOOKUP($B59,'[3]Sheet1'!$B$16:$L$77,7,0)</f>
        <v>0</v>
      </c>
      <c r="I59" s="39">
        <f>VLOOKUP($B59,'[3]Sheet1'!$B$16:$L$77,8,0)</f>
        <v>0</v>
      </c>
      <c r="J59" s="39">
        <f>VLOOKUP($B59,'[3]Sheet1'!$B$16:$L$77,9,0)</f>
        <v>0</v>
      </c>
      <c r="K59" s="39">
        <f>VLOOKUP($B59,'[3]Sheet1'!$B$16:$L$77,10,0)</f>
        <v>0</v>
      </c>
      <c r="L59" s="40">
        <f>VLOOKUP($B59,'[3]Sheet1'!$B$16:$L$77,11,0)</f>
        <v>0</v>
      </c>
      <c r="M59" s="26">
        <v>0</v>
      </c>
      <c r="N59" s="23">
        <f>L59/$L$78*100%</f>
        <v>0</v>
      </c>
      <c r="O59" s="34"/>
      <c r="Q59" s="37"/>
    </row>
    <row r="60" spans="1:17" ht="15.75">
      <c r="A60" s="18">
        <v>45</v>
      </c>
      <c r="B60" s="19" t="s">
        <v>77</v>
      </c>
      <c r="C60" s="20" t="str">
        <f>VLOOKUP(B60,'[1]Sheet2'!$B$16:$C$94,2,0)</f>
        <v>CAPITAL MARKET CORP</v>
      </c>
      <c r="D60" s="38" t="str">
        <f>VLOOKUP(B60,'[2]Sheet1'!$B$16:$L$77,3,0)</f>
        <v>●</v>
      </c>
      <c r="E60" s="38" t="str">
        <f>VLOOKUP($B60,'[2]Sheet1'!$B$16:$L$77,4,0)</f>
        <v>●</v>
      </c>
      <c r="F60" s="38"/>
      <c r="G60" s="39">
        <f>VLOOKUP($B60,'[3]Sheet1'!$B$16:$L$77,6,0)</f>
        <v>0</v>
      </c>
      <c r="H60" s="39">
        <f>VLOOKUP($B60,'[3]Sheet1'!$B$16:$L$77,7,0)</f>
        <v>0</v>
      </c>
      <c r="I60" s="39">
        <f>VLOOKUP($B60,'[3]Sheet1'!$B$16:$L$77,8,0)</f>
        <v>0</v>
      </c>
      <c r="J60" s="39">
        <f>VLOOKUP($B60,'[3]Sheet1'!$B$16:$L$77,9,0)</f>
        <v>0</v>
      </c>
      <c r="K60" s="39">
        <f>VLOOKUP($B60,'[3]Sheet1'!$B$16:$L$77,10,0)</f>
        <v>0</v>
      </c>
      <c r="L60" s="40">
        <f>VLOOKUP($B60,'[3]Sheet1'!$B$16:$L$77,11,0)</f>
        <v>0</v>
      </c>
      <c r="M60" s="14">
        <v>0</v>
      </c>
      <c r="N60" s="23">
        <f>L60/$L$78*100%</f>
        <v>0</v>
      </c>
      <c r="O60" s="34"/>
      <c r="Q60" s="37"/>
    </row>
    <row r="61" spans="1:17" ht="15.75">
      <c r="A61" s="18">
        <v>46</v>
      </c>
      <c r="B61" s="19" t="s">
        <v>78</v>
      </c>
      <c r="C61" s="20" t="str">
        <f>VLOOKUP(B61,'[1]Sheet2'!$B$16:$C$94,2,0)</f>
        <v>GOVYN NOYON NURUU</v>
      </c>
      <c r="D61" s="38" t="str">
        <f>VLOOKUP(B61,'[2]Sheet1'!$B$16:$L$77,3,0)</f>
        <v>●</v>
      </c>
      <c r="E61" s="38"/>
      <c r="F61" s="38"/>
      <c r="G61" s="39">
        <f>VLOOKUP($B61,'[3]Sheet1'!$B$16:$L$77,6,0)</f>
        <v>0</v>
      </c>
      <c r="H61" s="39">
        <f>VLOOKUP($B61,'[3]Sheet1'!$B$16:$L$77,7,0)</f>
        <v>0</v>
      </c>
      <c r="I61" s="39">
        <f>VLOOKUP($B61,'[3]Sheet1'!$B$16:$L$77,8,0)</f>
        <v>0</v>
      </c>
      <c r="J61" s="39">
        <f>VLOOKUP($B61,'[3]Sheet1'!$B$16:$L$77,9,0)</f>
        <v>0</v>
      </c>
      <c r="K61" s="39">
        <f>VLOOKUP($B61,'[3]Sheet1'!$B$16:$L$77,10,0)</f>
        <v>0</v>
      </c>
      <c r="L61" s="40">
        <f>VLOOKUP($B61,'[3]Sheet1'!$B$16:$L$77,11,0)</f>
        <v>0</v>
      </c>
      <c r="M61" s="24">
        <v>0</v>
      </c>
      <c r="N61" s="23">
        <f>L61/$L$78*100%</f>
        <v>0</v>
      </c>
      <c r="O61" s="34"/>
      <c r="Q61" s="37"/>
    </row>
    <row r="62" spans="1:17" ht="15.75">
      <c r="A62" s="18">
        <v>47</v>
      </c>
      <c r="B62" s="19" t="s">
        <v>79</v>
      </c>
      <c r="C62" s="20" t="str">
        <f>VLOOKUP(B62,'[1]Sheet2'!$B$16:$C$94,2,0)</f>
        <v>FINANCE LINK GROUP</v>
      </c>
      <c r="D62" s="38" t="str">
        <f>VLOOKUP(B62,'[2]Sheet1'!$B$16:$L$77,3,0)</f>
        <v>●</v>
      </c>
      <c r="E62" s="38"/>
      <c r="F62" s="38"/>
      <c r="G62" s="39">
        <f>VLOOKUP($B62,'[3]Sheet1'!$B$16:$L$77,6,0)</f>
        <v>0</v>
      </c>
      <c r="H62" s="39">
        <f>VLOOKUP($B62,'[3]Sheet1'!$B$16:$L$77,7,0)</f>
        <v>0</v>
      </c>
      <c r="I62" s="39">
        <f>VLOOKUP($B62,'[3]Sheet1'!$B$16:$L$77,8,0)</f>
        <v>0</v>
      </c>
      <c r="J62" s="39">
        <f>VLOOKUP($B62,'[3]Sheet1'!$B$16:$L$77,9,0)</f>
        <v>0</v>
      </c>
      <c r="K62" s="39">
        <f>VLOOKUP($B62,'[3]Sheet1'!$B$16:$L$77,10,0)</f>
        <v>0</v>
      </c>
      <c r="L62" s="40">
        <f>VLOOKUP($B62,'[3]Sheet1'!$B$16:$L$77,11,0)</f>
        <v>0</v>
      </c>
      <c r="M62" s="14">
        <v>0</v>
      </c>
      <c r="N62" s="23">
        <f>L62/$L$78*100%</f>
        <v>0</v>
      </c>
      <c r="O62" s="34"/>
      <c r="Q62" s="37"/>
    </row>
    <row r="63" spans="1:17" ht="15.75">
      <c r="A63" s="18">
        <v>48</v>
      </c>
      <c r="B63" s="19" t="s">
        <v>19</v>
      </c>
      <c r="C63" s="20" t="str">
        <f>VLOOKUP(B63,'[1]Sheet2'!$B$16:$C$94,2,0)</f>
        <v>DCF</v>
      </c>
      <c r="D63" s="38" t="str">
        <f>VLOOKUP(B63,'[2]Sheet1'!$B$16:$L$77,3,0)</f>
        <v>●</v>
      </c>
      <c r="E63" s="38"/>
      <c r="F63" s="38"/>
      <c r="G63" s="39">
        <f>VLOOKUP($B63,'[3]Sheet1'!$B$16:$L$77,6,0)</f>
        <v>0</v>
      </c>
      <c r="H63" s="39">
        <f>VLOOKUP($B63,'[3]Sheet1'!$B$16:$L$77,7,0)</f>
        <v>0</v>
      </c>
      <c r="I63" s="39">
        <f>VLOOKUP($B63,'[3]Sheet1'!$B$16:$L$77,8,0)</f>
        <v>0</v>
      </c>
      <c r="J63" s="39">
        <f>VLOOKUP($B63,'[3]Sheet1'!$B$16:$L$77,9,0)</f>
        <v>0</v>
      </c>
      <c r="K63" s="39">
        <f>VLOOKUP($B63,'[3]Sheet1'!$B$16:$L$77,10,0)</f>
        <v>0</v>
      </c>
      <c r="L63" s="40">
        <f>VLOOKUP($B63,'[3]Sheet1'!$B$16:$L$77,11,0)</f>
        <v>0</v>
      </c>
      <c r="M63" s="14">
        <v>0</v>
      </c>
      <c r="N63" s="23">
        <f>L63/$L$78*100%</f>
        <v>0</v>
      </c>
      <c r="O63" s="34"/>
      <c r="Q63" s="37"/>
    </row>
    <row r="64" spans="1:17" ht="15.75">
      <c r="A64" s="18">
        <v>49</v>
      </c>
      <c r="B64" s="19" t="s">
        <v>80</v>
      </c>
      <c r="C64" s="20" t="str">
        <f>VLOOKUP(B64,'[1]Sheet2'!$B$16:$C$94,2,0)</f>
        <v>NOVEL INVESTMENT</v>
      </c>
      <c r="D64" s="38" t="str">
        <f>VLOOKUP(B64,'[2]Sheet1'!$B$16:$L$77,3,0)</f>
        <v>●</v>
      </c>
      <c r="E64" s="38"/>
      <c r="F64" s="38" t="str">
        <f>VLOOKUP($B64,'[2]Sheet1'!$B$16:$L$77,5,0)</f>
        <v>●</v>
      </c>
      <c r="G64" s="39">
        <f>VLOOKUP($B64,'[3]Sheet1'!$B$16:$L$77,6,0)</f>
        <v>0</v>
      </c>
      <c r="H64" s="39">
        <f>VLOOKUP($B64,'[3]Sheet1'!$B$16:$L$77,7,0)</f>
        <v>0</v>
      </c>
      <c r="I64" s="39">
        <f>VLOOKUP($B64,'[3]Sheet1'!$B$16:$L$77,8,0)</f>
        <v>0</v>
      </c>
      <c r="J64" s="39">
        <f>VLOOKUP($B64,'[3]Sheet1'!$B$16:$L$77,9,0)</f>
        <v>0</v>
      </c>
      <c r="K64" s="39">
        <f>VLOOKUP($B64,'[3]Sheet1'!$B$16:$L$77,10,0)</f>
        <v>0</v>
      </c>
      <c r="L64" s="40">
        <f>VLOOKUP($B64,'[3]Sheet1'!$B$16:$L$77,11,0)</f>
        <v>0</v>
      </c>
      <c r="M64" s="14">
        <v>0</v>
      </c>
      <c r="N64" s="23">
        <f>L64/$L$78*100%</f>
        <v>0</v>
      </c>
      <c r="O64" s="34"/>
      <c r="Q64" s="37"/>
    </row>
    <row r="65" spans="1:17" ht="15.75">
      <c r="A65" s="18">
        <v>50</v>
      </c>
      <c r="B65" s="19" t="s">
        <v>81</v>
      </c>
      <c r="C65" s="20" t="str">
        <f>VLOOKUP(B65,'[1]Sheet2'!$B$16:$C$94,2,0)</f>
        <v>LIFETIME INVESTMENT</v>
      </c>
      <c r="D65" s="38" t="str">
        <f>VLOOKUP(B65,'[2]Sheet1'!$B$16:$L$77,3,0)</f>
        <v>●</v>
      </c>
      <c r="E65" s="38" t="str">
        <f>VLOOKUP($B65,'[2]Sheet1'!$B$16:$L$77,4,0)</f>
        <v>●</v>
      </c>
      <c r="F65" s="38"/>
      <c r="G65" s="39">
        <f>VLOOKUP($B65,'[3]Sheet1'!$B$16:$L$77,6,0)</f>
        <v>0</v>
      </c>
      <c r="H65" s="39">
        <f>VLOOKUP($B65,'[3]Sheet1'!$B$16:$L$77,7,0)</f>
        <v>0</v>
      </c>
      <c r="I65" s="39">
        <f>VLOOKUP($B65,'[3]Sheet1'!$B$16:$L$77,8,0)</f>
        <v>0</v>
      </c>
      <c r="J65" s="39">
        <f>VLOOKUP($B65,'[3]Sheet1'!$B$16:$L$77,9,0)</f>
        <v>0</v>
      </c>
      <c r="K65" s="39">
        <f>VLOOKUP($B65,'[3]Sheet1'!$B$16:$L$77,10,0)</f>
        <v>0</v>
      </c>
      <c r="L65" s="40">
        <f>VLOOKUP($B65,'[3]Sheet1'!$B$16:$L$77,11,0)</f>
        <v>0</v>
      </c>
      <c r="M65" s="14">
        <v>0</v>
      </c>
      <c r="N65" s="23">
        <f>L65/$L$78*100%</f>
        <v>0</v>
      </c>
      <c r="O65" s="34"/>
      <c r="Q65" s="37"/>
    </row>
    <row r="66" spans="1:17" ht="15.75">
      <c r="A66" s="18">
        <v>51</v>
      </c>
      <c r="B66" s="19" t="s">
        <v>42</v>
      </c>
      <c r="C66" s="20" t="str">
        <f>VLOOKUP(B66,'[1]Sheet2'!$B$16:$C$94,2,0)</f>
        <v>UNITED SECURITIES</v>
      </c>
      <c r="D66" s="38" t="str">
        <f>VLOOKUP(B66,'[2]Sheet1'!$B$16:$L$77,3,0)</f>
        <v>●</v>
      </c>
      <c r="E66" s="38" t="str">
        <f>VLOOKUP($B66,'[2]Sheet1'!$B$16:$L$77,4,0)</f>
        <v>●</v>
      </c>
      <c r="F66" s="38"/>
      <c r="G66" s="39">
        <f>VLOOKUP($B66,'[3]Sheet1'!$B$16:$L$77,6,0)</f>
        <v>0</v>
      </c>
      <c r="H66" s="39">
        <f>VLOOKUP($B66,'[3]Sheet1'!$B$16:$L$77,7,0)</f>
        <v>0</v>
      </c>
      <c r="I66" s="39">
        <f>VLOOKUP($B66,'[3]Sheet1'!$B$16:$L$77,8,0)</f>
        <v>0</v>
      </c>
      <c r="J66" s="39">
        <f>VLOOKUP($B66,'[3]Sheet1'!$B$16:$L$77,9,0)</f>
        <v>0</v>
      </c>
      <c r="K66" s="39">
        <f>VLOOKUP($B66,'[3]Sheet1'!$B$16:$L$77,10,0)</f>
        <v>0</v>
      </c>
      <c r="L66" s="40">
        <f>VLOOKUP($B66,'[3]Sheet1'!$B$16:$L$77,11,0)</f>
        <v>0</v>
      </c>
      <c r="M66" s="21">
        <v>0</v>
      </c>
      <c r="N66" s="23">
        <f>L66/$L$78*100%</f>
        <v>0</v>
      </c>
      <c r="O66" s="34"/>
      <c r="Q66" s="37"/>
    </row>
    <row r="67" spans="1:17" ht="15.75">
      <c r="A67" s="18">
        <v>52</v>
      </c>
      <c r="B67" s="19" t="s">
        <v>41</v>
      </c>
      <c r="C67" s="20" t="str">
        <f>VLOOKUP(B67,'[1]Sheet2'!$B$16:$C$94,2,0)</f>
        <v>BAGA KHEER</v>
      </c>
      <c r="D67" s="38" t="str">
        <f>VLOOKUP(B67,'[2]Sheet1'!$B$16:$L$77,3,0)</f>
        <v>●</v>
      </c>
      <c r="E67" s="38"/>
      <c r="F67" s="38"/>
      <c r="G67" s="39">
        <f>VLOOKUP($B67,'[3]Sheet1'!$B$16:$L$77,6,0)</f>
        <v>0</v>
      </c>
      <c r="H67" s="39">
        <f>VLOOKUP($B67,'[3]Sheet1'!$B$16:$L$77,7,0)</f>
        <v>0</v>
      </c>
      <c r="I67" s="39">
        <f>VLOOKUP($B67,'[3]Sheet1'!$B$16:$L$77,8,0)</f>
        <v>0</v>
      </c>
      <c r="J67" s="39">
        <f>VLOOKUP($B67,'[3]Sheet1'!$B$16:$L$77,9,0)</f>
        <v>0</v>
      </c>
      <c r="K67" s="39">
        <f>VLOOKUP($B67,'[3]Sheet1'!$B$16:$L$77,10,0)</f>
        <v>0</v>
      </c>
      <c r="L67" s="40">
        <f>VLOOKUP($B67,'[3]Sheet1'!$B$16:$L$77,11,0)</f>
        <v>0</v>
      </c>
      <c r="M67" s="21">
        <v>0</v>
      </c>
      <c r="N67" s="23">
        <f>L67/$L$78*100%</f>
        <v>0</v>
      </c>
      <c r="O67" s="34"/>
      <c r="Q67" s="37"/>
    </row>
    <row r="68" spans="1:17" ht="15.75">
      <c r="A68" s="18">
        <v>53</v>
      </c>
      <c r="B68" s="19" t="s">
        <v>38</v>
      </c>
      <c r="C68" s="20" t="str">
        <f>VLOOKUP(B68,'[1]Sheet2'!$B$16:$C$94,2,0)</f>
        <v>ABJYA</v>
      </c>
      <c r="D68" s="38" t="str">
        <f>VLOOKUP(B68,'[2]Sheet1'!$B$16:$L$77,3,0)</f>
        <v>●</v>
      </c>
      <c r="E68" s="38"/>
      <c r="F68" s="38"/>
      <c r="G68" s="39">
        <f>VLOOKUP($B68,'[3]Sheet1'!$B$16:$L$77,6,0)</f>
        <v>0</v>
      </c>
      <c r="H68" s="39">
        <f>VLOOKUP($B68,'[3]Sheet1'!$B$16:$L$77,7,0)</f>
        <v>0</v>
      </c>
      <c r="I68" s="39">
        <f>VLOOKUP($B68,'[3]Sheet1'!$B$16:$L$77,8,0)</f>
        <v>0</v>
      </c>
      <c r="J68" s="39">
        <f>VLOOKUP($B68,'[3]Sheet1'!$B$16:$L$77,9,0)</f>
        <v>0</v>
      </c>
      <c r="K68" s="39">
        <f>VLOOKUP($B68,'[3]Sheet1'!$B$16:$L$77,10,0)</f>
        <v>0</v>
      </c>
      <c r="L68" s="40">
        <f>VLOOKUP($B68,'[3]Sheet1'!$B$16:$L$77,11,0)</f>
        <v>0</v>
      </c>
      <c r="M68" s="21">
        <v>0</v>
      </c>
      <c r="N68" s="23">
        <f>L68/$L$78*100%</f>
        <v>0</v>
      </c>
      <c r="O68" s="34"/>
      <c r="Q68" s="37"/>
    </row>
    <row r="69" spans="1:17" ht="15.75">
      <c r="A69" s="18">
        <v>54</v>
      </c>
      <c r="B69" s="19" t="s">
        <v>40</v>
      </c>
      <c r="C69" s="20" t="str">
        <f>VLOOKUP(B69,'[1]Sheet2'!$B$16:$C$94,2,0)</f>
        <v>BBSS</v>
      </c>
      <c r="D69" s="38" t="str">
        <f>VLOOKUP(B69,'[2]Sheet1'!$B$16:$L$77,3,0)</f>
        <v>●</v>
      </c>
      <c r="E69" s="38"/>
      <c r="F69" s="38"/>
      <c r="G69" s="39">
        <f>VLOOKUP($B69,'[3]Sheet1'!$B$16:$L$77,6,0)</f>
        <v>0</v>
      </c>
      <c r="H69" s="39">
        <f>VLOOKUP($B69,'[3]Sheet1'!$B$16:$L$77,7,0)</f>
        <v>0</v>
      </c>
      <c r="I69" s="39">
        <f>VLOOKUP($B69,'[3]Sheet1'!$B$16:$L$77,8,0)</f>
        <v>0</v>
      </c>
      <c r="J69" s="39">
        <f>VLOOKUP($B69,'[3]Sheet1'!$B$16:$L$77,9,0)</f>
        <v>0</v>
      </c>
      <c r="K69" s="39">
        <f>VLOOKUP($B69,'[3]Sheet1'!$B$16:$L$77,10,0)</f>
        <v>0</v>
      </c>
      <c r="L69" s="40">
        <f>VLOOKUP($B69,'[3]Sheet1'!$B$16:$L$77,11,0)</f>
        <v>0</v>
      </c>
      <c r="M69" s="24">
        <v>0</v>
      </c>
      <c r="N69" s="23">
        <f>L69/$L$78*100%</f>
        <v>0</v>
      </c>
      <c r="O69" s="34"/>
      <c r="Q69" s="37"/>
    </row>
    <row r="70" spans="1:17" ht="15.75">
      <c r="A70" s="18">
        <v>55</v>
      </c>
      <c r="B70" s="19" t="s">
        <v>34</v>
      </c>
      <c r="C70" s="20" t="str">
        <f>VLOOKUP(B70,'[1]Sheet2'!$B$16:$C$94,2,0)</f>
        <v>DOGSON</v>
      </c>
      <c r="D70" s="38" t="str">
        <f>VLOOKUP(B70,'[2]Sheet1'!$B$16:$L$77,3,0)</f>
        <v>●</v>
      </c>
      <c r="E70" s="38"/>
      <c r="F70" s="38"/>
      <c r="G70" s="39">
        <f>VLOOKUP($B70,'[3]Sheet1'!$B$16:$L$77,6,0)</f>
        <v>0</v>
      </c>
      <c r="H70" s="39">
        <f>VLOOKUP($B70,'[3]Sheet1'!$B$16:$L$77,7,0)</f>
        <v>0</v>
      </c>
      <c r="I70" s="39">
        <f>VLOOKUP($B70,'[3]Sheet1'!$B$16:$L$77,8,0)</f>
        <v>0</v>
      </c>
      <c r="J70" s="39">
        <f>VLOOKUP($B70,'[3]Sheet1'!$B$16:$L$77,9,0)</f>
        <v>0</v>
      </c>
      <c r="K70" s="39">
        <f>VLOOKUP($B70,'[3]Sheet1'!$B$16:$L$77,10,0)</f>
        <v>0</v>
      </c>
      <c r="L70" s="40">
        <f>VLOOKUP($B70,'[3]Sheet1'!$B$16:$L$77,11,0)</f>
        <v>0</v>
      </c>
      <c r="M70" s="21">
        <v>0</v>
      </c>
      <c r="N70" s="23">
        <f>L70/$L$78*100%</f>
        <v>0</v>
      </c>
      <c r="O70" s="34"/>
      <c r="Q70" s="37"/>
    </row>
    <row r="71" spans="1:17" ht="15.75">
      <c r="A71" s="18">
        <v>56</v>
      </c>
      <c r="B71" s="19" t="s">
        <v>18</v>
      </c>
      <c r="C71" s="20" t="str">
        <f>VLOOKUP(B71,'[1]Sheet2'!$B$16:$C$94,2,0)</f>
        <v>FRONTIER</v>
      </c>
      <c r="D71" s="38" t="str">
        <f>VLOOKUP(B71,'[2]Sheet1'!$B$16:$L$77,3,0)</f>
        <v>●</v>
      </c>
      <c r="E71" s="38" t="str">
        <f>VLOOKUP($B71,'[2]Sheet1'!$B$16:$L$77,4,0)</f>
        <v>●</v>
      </c>
      <c r="F71" s="38"/>
      <c r="G71" s="39">
        <f>VLOOKUP($B71,'[3]Sheet1'!$B$16:$L$77,6,0)</f>
        <v>0</v>
      </c>
      <c r="H71" s="39">
        <f>VLOOKUP($B71,'[3]Sheet1'!$B$16:$L$77,7,0)</f>
        <v>0</v>
      </c>
      <c r="I71" s="39">
        <f>VLOOKUP($B71,'[3]Sheet1'!$B$16:$L$77,8,0)</f>
        <v>0</v>
      </c>
      <c r="J71" s="39">
        <f>VLOOKUP($B71,'[3]Sheet1'!$B$16:$L$77,9,0)</f>
        <v>0</v>
      </c>
      <c r="K71" s="39">
        <f>VLOOKUP($B71,'[3]Sheet1'!$B$16:$L$77,10,0)</f>
        <v>0</v>
      </c>
      <c r="L71" s="40">
        <f>VLOOKUP($B71,'[3]Sheet1'!$B$16:$L$77,11,0)</f>
        <v>0</v>
      </c>
      <c r="M71" s="25">
        <v>0</v>
      </c>
      <c r="N71" s="23">
        <f>L71/$L$78*100%</f>
        <v>0</v>
      </c>
      <c r="O71" s="34"/>
      <c r="Q71" s="37"/>
    </row>
    <row r="72" spans="1:17" ht="15.75">
      <c r="A72" s="18">
        <v>57</v>
      </c>
      <c r="B72" s="19" t="s">
        <v>32</v>
      </c>
      <c r="C72" s="20" t="str">
        <f>VLOOKUP(B72,'[1]Sheet2'!$B$16:$C$94,2,0)</f>
        <v>I TRADE</v>
      </c>
      <c r="D72" s="38" t="str">
        <f>VLOOKUP(B72,'[2]Sheet1'!$B$16:$L$77,3,0)</f>
        <v>●</v>
      </c>
      <c r="E72" s="38"/>
      <c r="F72" s="38"/>
      <c r="G72" s="39">
        <f>VLOOKUP($B72,'[3]Sheet1'!$B$16:$L$77,6,0)</f>
        <v>0</v>
      </c>
      <c r="H72" s="39">
        <f>VLOOKUP($B72,'[3]Sheet1'!$B$16:$L$77,7,0)</f>
        <v>0</v>
      </c>
      <c r="I72" s="39">
        <f>VLOOKUP($B72,'[3]Sheet1'!$B$16:$L$77,8,0)</f>
        <v>0</v>
      </c>
      <c r="J72" s="39">
        <f>VLOOKUP($B72,'[3]Sheet1'!$B$16:$L$77,9,0)</f>
        <v>0</v>
      </c>
      <c r="K72" s="39">
        <f>VLOOKUP($B72,'[3]Sheet1'!$B$16:$L$77,10,0)</f>
        <v>0</v>
      </c>
      <c r="L72" s="40">
        <f>VLOOKUP($B72,'[3]Sheet1'!$B$16:$L$77,11,0)</f>
        <v>0</v>
      </c>
      <c r="M72" s="26">
        <v>0</v>
      </c>
      <c r="N72" s="23">
        <f>L72/$L$78*100%</f>
        <v>0</v>
      </c>
      <c r="O72" s="34"/>
      <c r="Q72" s="37"/>
    </row>
    <row r="73" spans="1:17" ht="15.75">
      <c r="A73" s="18">
        <v>58</v>
      </c>
      <c r="B73" s="19" t="s">
        <v>46</v>
      </c>
      <c r="C73" s="20" t="str">
        <f>VLOOKUP(B73,'[1]Sheet2'!$B$16:$C$94,2,0)</f>
        <v>HUNNU EMPIRE</v>
      </c>
      <c r="D73" s="38" t="str">
        <f>VLOOKUP(B73,'[2]Sheet1'!$B$16:$L$77,3,0)</f>
        <v>●</v>
      </c>
      <c r="E73" s="38"/>
      <c r="F73" s="38"/>
      <c r="G73" s="39">
        <f>VLOOKUP($B73,'[3]Sheet1'!$B$16:$L$77,6,0)</f>
        <v>0</v>
      </c>
      <c r="H73" s="39">
        <f>VLOOKUP($B73,'[3]Sheet1'!$B$16:$L$77,7,0)</f>
        <v>0</v>
      </c>
      <c r="I73" s="39">
        <f>VLOOKUP($B73,'[3]Sheet1'!$B$16:$L$77,8,0)</f>
        <v>0</v>
      </c>
      <c r="J73" s="39">
        <f>VLOOKUP($B73,'[3]Sheet1'!$B$16:$L$77,9,0)</f>
        <v>0</v>
      </c>
      <c r="K73" s="39">
        <f>VLOOKUP($B73,'[3]Sheet1'!$B$16:$L$77,10,0)</f>
        <v>0</v>
      </c>
      <c r="L73" s="40">
        <f>VLOOKUP($B73,'[3]Sheet1'!$B$16:$L$77,11,0)</f>
        <v>0</v>
      </c>
      <c r="M73" s="26">
        <v>0</v>
      </c>
      <c r="N73" s="23">
        <f>L73/$L$78*100%</f>
        <v>0</v>
      </c>
      <c r="O73" s="34"/>
      <c r="Q73" s="37"/>
    </row>
    <row r="74" spans="1:17" ht="15.75">
      <c r="A74" s="18">
        <v>59</v>
      </c>
      <c r="B74" s="19" t="s">
        <v>28</v>
      </c>
      <c r="C74" s="20" t="str">
        <f>VLOOKUP(B74,'[1]Sheet2'!$B$16:$C$94,2,0)</f>
        <v>PREVALENT</v>
      </c>
      <c r="D74" s="38" t="str">
        <f>VLOOKUP(B74,'[2]Sheet1'!$B$16:$L$77,3,0)</f>
        <v>●</v>
      </c>
      <c r="E74" s="38" t="str">
        <f>VLOOKUP($B74,'[2]Sheet1'!$B$16:$L$77,4,0)</f>
        <v>●</v>
      </c>
      <c r="F74" s="38"/>
      <c r="G74" s="39">
        <f>VLOOKUP($B74,'[3]Sheet1'!$B$16:$L$77,6,0)</f>
        <v>0</v>
      </c>
      <c r="H74" s="39">
        <f>VLOOKUP($B74,'[3]Sheet1'!$B$16:$L$77,7,0)</f>
        <v>0</v>
      </c>
      <c r="I74" s="39">
        <f>VLOOKUP($B74,'[3]Sheet1'!$B$16:$L$77,8,0)</f>
        <v>0</v>
      </c>
      <c r="J74" s="39">
        <f>VLOOKUP($B74,'[3]Sheet1'!$B$16:$L$77,9,0)</f>
        <v>0</v>
      </c>
      <c r="K74" s="39">
        <f>VLOOKUP($B74,'[3]Sheet1'!$B$16:$L$77,10,0)</f>
        <v>0</v>
      </c>
      <c r="L74" s="40">
        <f>VLOOKUP($B74,'[3]Sheet1'!$B$16:$L$77,11,0)</f>
        <v>0</v>
      </c>
      <c r="M74" s="25">
        <v>0</v>
      </c>
      <c r="N74" s="23">
        <f>L74/$L$78*100%</f>
        <v>0</v>
      </c>
      <c r="O74" s="34"/>
      <c r="Q74" s="37"/>
    </row>
    <row r="75" spans="1:17" ht="15.75">
      <c r="A75" s="18">
        <v>60</v>
      </c>
      <c r="B75" s="19" t="s">
        <v>33</v>
      </c>
      <c r="C75" s="20" t="str">
        <f>VLOOKUP(B75,'[1]Sheet2'!$B$16:$C$94,2,0)</f>
        <v>TAVANTOLGOI KHISHIG</v>
      </c>
      <c r="D75" s="38" t="str">
        <f>VLOOKUP(B75,'[2]Sheet1'!$B$16:$L$77,3,0)</f>
        <v>●</v>
      </c>
      <c r="E75" s="38"/>
      <c r="F75" s="38"/>
      <c r="G75" s="39">
        <f>VLOOKUP($B75,'[3]Sheet1'!$B$16:$L$77,6,0)</f>
        <v>0</v>
      </c>
      <c r="H75" s="39">
        <f>VLOOKUP($B75,'[3]Sheet1'!$B$16:$L$77,7,0)</f>
        <v>0</v>
      </c>
      <c r="I75" s="39">
        <f>VLOOKUP($B75,'[3]Sheet1'!$B$16:$L$77,8,0)</f>
        <v>0</v>
      </c>
      <c r="J75" s="39">
        <f>VLOOKUP($B75,'[3]Sheet1'!$B$16:$L$77,9,0)</f>
        <v>0</v>
      </c>
      <c r="K75" s="39">
        <f>VLOOKUP($B75,'[3]Sheet1'!$B$16:$L$77,10,0)</f>
        <v>0</v>
      </c>
      <c r="L75" s="40">
        <f>VLOOKUP($B75,'[3]Sheet1'!$B$16:$L$77,11,0)</f>
        <v>0</v>
      </c>
      <c r="M75" s="24">
        <v>0</v>
      </c>
      <c r="N75" s="23">
        <f>L75/$L$78*100%</f>
        <v>0</v>
      </c>
      <c r="O75" s="34"/>
      <c r="Q75" s="37"/>
    </row>
    <row r="76" spans="1:17" ht="15.75">
      <c r="A76" s="18">
        <v>61</v>
      </c>
      <c r="B76" s="19" t="s">
        <v>45</v>
      </c>
      <c r="C76" s="20" t="str">
        <f>VLOOKUP(B76,'[1]Sheet2'!$B$16:$C$94,2,0)</f>
        <v>TUSHIG TRUST</v>
      </c>
      <c r="D76" s="38" t="str">
        <f>VLOOKUP(B76,'[2]Sheet1'!$B$16:$L$77,3,0)</f>
        <v>●</v>
      </c>
      <c r="E76" s="38"/>
      <c r="F76" s="38"/>
      <c r="G76" s="39">
        <f>VLOOKUP($B76,'[3]Sheet1'!$B$16:$L$77,6,0)</f>
        <v>0</v>
      </c>
      <c r="H76" s="39">
        <f>VLOOKUP($B76,'[3]Sheet1'!$B$16:$L$77,7,0)</f>
        <v>0</v>
      </c>
      <c r="I76" s="39">
        <f>VLOOKUP($B76,'[3]Sheet1'!$B$16:$L$77,8,0)</f>
        <v>0</v>
      </c>
      <c r="J76" s="39">
        <f>VLOOKUP($B76,'[3]Sheet1'!$B$16:$L$77,9,0)</f>
        <v>0</v>
      </c>
      <c r="K76" s="39">
        <f>VLOOKUP($B76,'[3]Sheet1'!$B$16:$L$77,10,0)</f>
        <v>0</v>
      </c>
      <c r="L76" s="40">
        <f>VLOOKUP($B76,'[3]Sheet1'!$B$16:$L$77,11,0)</f>
        <v>0</v>
      </c>
      <c r="M76" s="24">
        <v>0</v>
      </c>
      <c r="N76" s="23">
        <f>L76/$L$78*100%</f>
        <v>0</v>
      </c>
      <c r="O76" s="34"/>
      <c r="Q76" s="37"/>
    </row>
    <row r="77" spans="1:17" ht="15.75">
      <c r="A77" s="18">
        <v>62</v>
      </c>
      <c r="B77" s="19" t="s">
        <v>23</v>
      </c>
      <c r="C77" s="20" t="str">
        <f>VLOOKUP(B77,'[1]Sheet2'!$B$16:$C$94,2,0)</f>
        <v>ZEUS CAPITAL</v>
      </c>
      <c r="D77" s="38" t="str">
        <f>VLOOKUP(B77,'[2]Sheet1'!$B$16:$L$77,3,0)</f>
        <v>●</v>
      </c>
      <c r="E77" s="38"/>
      <c r="F77" s="38" t="str">
        <f>VLOOKUP($B77,'[2]Sheet1'!$B$16:$L$77,5,0)</f>
        <v>●</v>
      </c>
      <c r="G77" s="39">
        <f>VLOOKUP($B77,'[3]Sheet1'!$B$16:$L$77,6,0)</f>
        <v>0</v>
      </c>
      <c r="H77" s="39">
        <f>VLOOKUP($B77,'[3]Sheet1'!$B$16:$L$77,7,0)</f>
        <v>0</v>
      </c>
      <c r="I77" s="39">
        <f>VLOOKUP($B77,'[3]Sheet1'!$B$16:$L$77,8,0)</f>
        <v>0</v>
      </c>
      <c r="J77" s="39">
        <f>VLOOKUP($B77,'[3]Sheet1'!$B$16:$L$77,9,0)</f>
        <v>0</v>
      </c>
      <c r="K77" s="39">
        <f>VLOOKUP($B77,'[3]Sheet1'!$B$16:$L$77,10,0)</f>
        <v>0</v>
      </c>
      <c r="L77" s="40">
        <f>VLOOKUP($B77,'[3]Sheet1'!$B$16:$L$77,11,0)</f>
        <v>0</v>
      </c>
      <c r="M77" s="21">
        <v>0</v>
      </c>
      <c r="N77" s="23">
        <f>L77/$L$78*100%</f>
        <v>0</v>
      </c>
      <c r="O77" s="34"/>
      <c r="Q77" s="37"/>
    </row>
    <row r="78" spans="1:15" ht="16.5" thickBot="1">
      <c r="A78" s="62" t="s">
        <v>60</v>
      </c>
      <c r="B78" s="63"/>
      <c r="C78" s="64"/>
      <c r="D78" s="27">
        <f>COUNTA(D16:D77)</f>
        <v>62</v>
      </c>
      <c r="E78" s="27">
        <f>COUNTA(E16:E77)</f>
        <v>23</v>
      </c>
      <c r="F78" s="27">
        <f>COUNTA(F16:F77)</f>
        <v>14</v>
      </c>
      <c r="G78" s="28">
        <f>SUM(G16:G77)</f>
        <v>706842560.64</v>
      </c>
      <c r="H78" s="28">
        <f>SUM(H16:H77)</f>
        <v>1165005720</v>
      </c>
      <c r="I78" s="28">
        <f>SUM(I16:I77)</f>
        <v>0</v>
      </c>
      <c r="J78" s="28">
        <f>SUM(J16:J77)</f>
        <v>28563168061</v>
      </c>
      <c r="K78" s="29">
        <f>G78+H78+I78+J78</f>
        <v>30435016341.64</v>
      </c>
      <c r="L78" s="30">
        <f>SUM(L16:L77)</f>
        <v>201599263440.01996</v>
      </c>
      <c r="M78" s="30">
        <f>SUM(M16:M77)</f>
        <v>1</v>
      </c>
      <c r="N78" s="31">
        <f>SUM(N16:N77)</f>
        <v>1</v>
      </c>
      <c r="O78" s="35"/>
    </row>
    <row r="79" spans="9:15" ht="15.75">
      <c r="I79" s="10"/>
      <c r="J79" s="10"/>
      <c r="K79" s="11"/>
      <c r="L79" s="12"/>
      <c r="M79" s="10"/>
      <c r="N79" s="10"/>
      <c r="O79" s="36"/>
    </row>
    <row r="80" spans="2:15" ht="27" customHeight="1">
      <c r="B80" s="65"/>
      <c r="C80" s="65"/>
      <c r="D80" s="65"/>
      <c r="E80" s="65"/>
      <c r="F80" s="65"/>
      <c r="I80" s="10"/>
      <c r="J80" s="10"/>
      <c r="K80" s="11"/>
      <c r="L80" s="11"/>
      <c r="M80" s="10"/>
      <c r="N80" s="10"/>
      <c r="O80" s="36"/>
    </row>
    <row r="81" spans="3:6" ht="27" customHeight="1">
      <c r="C81" s="59"/>
      <c r="D81" s="59"/>
      <c r="E81" s="59"/>
      <c r="F81" s="59"/>
    </row>
  </sheetData>
  <sheetProtection/>
  <mergeCells count="18">
    <mergeCell ref="N14:N15"/>
    <mergeCell ref="L12:N13"/>
    <mergeCell ref="G12:K13"/>
    <mergeCell ref="K11:N11"/>
    <mergeCell ref="C81:F81"/>
    <mergeCell ref="L14:L15"/>
    <mergeCell ref="A78:C78"/>
    <mergeCell ref="B80:F80"/>
    <mergeCell ref="G14:H14"/>
    <mergeCell ref="I14:I15"/>
    <mergeCell ref="A9:L9"/>
    <mergeCell ref="A12:A15"/>
    <mergeCell ref="D12:F14"/>
    <mergeCell ref="C12:C15"/>
    <mergeCell ref="K14:K15"/>
    <mergeCell ref="B12:B15"/>
    <mergeCell ref="E10:H10"/>
    <mergeCell ref="J14:J15"/>
  </mergeCells>
  <printOptions/>
  <pageMargins left="0.5118110236220472" right="0.5118110236220472" top="0.6692913385826772" bottom="0.6299212598425197" header="0.31496062992125984" footer="0.31496062992125984"/>
  <pageSetup horizontalDpi="600" verticalDpi="600" orientation="landscape" paperSize="9" scale="65" r:id="rId2"/>
  <rowBreaks count="2" manualBreakCount="2">
    <brk id="49" max="255" man="1"/>
    <brk id="80" max="19" man="1"/>
  </rowBreaks>
  <colBreaks count="1" manualBreakCount="1">
    <brk id="14" max="7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USR0211</cp:lastModifiedBy>
  <cp:lastPrinted>2015-06-09T00:53:00Z</cp:lastPrinted>
  <dcterms:created xsi:type="dcterms:W3CDTF">2013-11-13T07:24:47Z</dcterms:created>
  <dcterms:modified xsi:type="dcterms:W3CDTF">2015-06-09T00:53:37Z</dcterms:modified>
  <cp:category/>
  <cp:version/>
  <cp:contentType/>
  <cp:contentStatus/>
</cp:coreProperties>
</file>