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deelliin san\Members\Арилжааны тайлан\2021\"/>
    </mc:Choice>
  </mc:AlternateContent>
  <bookViews>
    <workbookView xWindow="0" yWindow="120" windowWidth="20490" windowHeight="763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Sheet1!$B$16:$O$67</definedName>
    <definedName name="_xlnm.Print_Area" localSheetId="0">Sheet1!$A$1:$O$70</definedName>
  </definedNames>
  <calcPr calcId="152511"/>
</workbook>
</file>

<file path=xl/calcChain.xml><?xml version="1.0" encoding="utf-8"?>
<calcChain xmlns="http://schemas.openxmlformats.org/spreadsheetml/2006/main">
  <c r="I17" i="1" l="1"/>
  <c r="I19" i="1"/>
  <c r="I18" i="1"/>
  <c r="I21" i="1"/>
  <c r="I22" i="1"/>
  <c r="I20" i="1"/>
  <c r="I23" i="1"/>
  <c r="I24" i="1"/>
  <c r="I25" i="1"/>
  <c r="I26" i="1"/>
  <c r="I31" i="1"/>
  <c r="I27" i="1"/>
  <c r="I28" i="1"/>
  <c r="I30" i="1"/>
  <c r="I29" i="1"/>
  <c r="I34" i="1"/>
  <c r="I32" i="1"/>
  <c r="I37" i="1"/>
  <c r="I41" i="1"/>
  <c r="I36" i="1"/>
  <c r="I40" i="1"/>
  <c r="I43" i="1"/>
  <c r="I33" i="1"/>
  <c r="I46" i="1"/>
  <c r="I49" i="1"/>
  <c r="I48" i="1"/>
  <c r="I44" i="1"/>
  <c r="I53" i="1"/>
  <c r="I50" i="1"/>
  <c r="I38" i="1"/>
  <c r="I39" i="1"/>
  <c r="I47" i="1"/>
  <c r="I54" i="1"/>
  <c r="I52" i="1"/>
  <c r="I35" i="1"/>
  <c r="I58" i="1"/>
  <c r="I55" i="1"/>
  <c r="I51" i="1"/>
  <c r="I45" i="1"/>
  <c r="I59" i="1"/>
  <c r="I56" i="1"/>
  <c r="I42" i="1"/>
  <c r="I57" i="1"/>
  <c r="I61" i="1"/>
  <c r="I63" i="1"/>
  <c r="I60" i="1"/>
  <c r="I64" i="1"/>
  <c r="I62" i="1"/>
  <c r="I65" i="1"/>
  <c r="I66" i="1"/>
  <c r="I67" i="1"/>
  <c r="I16" i="1"/>
  <c r="G17" i="1"/>
  <c r="G19" i="1"/>
  <c r="G18" i="1"/>
  <c r="G21" i="1"/>
  <c r="G22" i="1"/>
  <c r="G20" i="1"/>
  <c r="G23" i="1"/>
  <c r="G24" i="1"/>
  <c r="G25" i="1"/>
  <c r="G26" i="1"/>
  <c r="G31" i="1"/>
  <c r="G27" i="1"/>
  <c r="G28" i="1"/>
  <c r="G30" i="1"/>
  <c r="G29" i="1"/>
  <c r="G34" i="1"/>
  <c r="G32" i="1"/>
  <c r="G37" i="1"/>
  <c r="G41" i="1"/>
  <c r="G36" i="1"/>
  <c r="G40" i="1"/>
  <c r="G43" i="1"/>
  <c r="G33" i="1"/>
  <c r="G46" i="1"/>
  <c r="G49" i="1"/>
  <c r="G48" i="1"/>
  <c r="G44" i="1"/>
  <c r="G53" i="1"/>
  <c r="G50" i="1"/>
  <c r="G38" i="1"/>
  <c r="G39" i="1"/>
  <c r="G47" i="1"/>
  <c r="G54" i="1"/>
  <c r="G52" i="1"/>
  <c r="G35" i="1"/>
  <c r="G58" i="1"/>
  <c r="G55" i="1"/>
  <c r="G51" i="1"/>
  <c r="G45" i="1"/>
  <c r="G59" i="1"/>
  <c r="G56" i="1"/>
  <c r="G42" i="1"/>
  <c r="G57" i="1"/>
  <c r="G61" i="1"/>
  <c r="G63" i="1"/>
  <c r="G60" i="1"/>
  <c r="G64" i="1"/>
  <c r="G62" i="1"/>
  <c r="G65" i="1"/>
  <c r="G66" i="1"/>
  <c r="G67" i="1"/>
  <c r="G16" i="1"/>
  <c r="L61" i="1" l="1"/>
  <c r="L63" i="1"/>
  <c r="L16" i="1"/>
  <c r="L19" i="1"/>
  <c r="L22" i="1"/>
  <c r="L24" i="1"/>
  <c r="L23" i="1"/>
  <c r="L44" i="1"/>
  <c r="L21" i="1"/>
  <c r="L20" i="1"/>
  <c r="L18" i="1"/>
  <c r="L45" i="1"/>
  <c r="L30" i="1"/>
  <c r="L25" i="1"/>
  <c r="L35" i="1"/>
  <c r="L26" i="1"/>
  <c r="L27" i="1"/>
  <c r="L28" i="1"/>
  <c r="L51" i="1"/>
  <c r="L40" i="1"/>
  <c r="L36" i="1"/>
  <c r="L29" i="1"/>
  <c r="L34" i="1"/>
  <c r="L53" i="1"/>
  <c r="L55" i="1"/>
  <c r="L47" i="1"/>
  <c r="L37" i="1"/>
  <c r="L32" i="1"/>
  <c r="L38" i="1"/>
  <c r="L46" i="1"/>
  <c r="L50" i="1"/>
  <c r="L49" i="1"/>
  <c r="L48" i="1"/>
  <c r="L31" i="1"/>
  <c r="L57" i="1"/>
  <c r="L52" i="1"/>
  <c r="L39" i="1"/>
  <c r="L60" i="1"/>
  <c r="L42" i="1"/>
  <c r="L33" i="1"/>
  <c r="L54" i="1"/>
  <c r="L59" i="1"/>
  <c r="L64" i="1"/>
  <c r="L43" i="1"/>
  <c r="L56" i="1"/>
  <c r="L58" i="1"/>
  <c r="L62" i="1"/>
  <c r="L41" i="1"/>
  <c r="L65" i="1"/>
  <c r="L66" i="1"/>
  <c r="L67" i="1"/>
  <c r="L17" i="1"/>
  <c r="H17" i="1"/>
  <c r="J47" i="1" l="1"/>
  <c r="H16" i="1" l="1"/>
  <c r="H19" i="1"/>
  <c r="H22" i="1"/>
  <c r="H24" i="1"/>
  <c r="H21" i="1"/>
  <c r="H18" i="1"/>
  <c r="H45" i="1"/>
  <c r="H23" i="1"/>
  <c r="H30" i="1"/>
  <c r="H20" i="1"/>
  <c r="H26" i="1"/>
  <c r="H35" i="1"/>
  <c r="H25" i="1"/>
  <c r="H51" i="1"/>
  <c r="H28" i="1"/>
  <c r="H40" i="1"/>
  <c r="H29" i="1"/>
  <c r="H63" i="1"/>
  <c r="H36" i="1"/>
  <c r="H27" i="1"/>
  <c r="H53" i="1"/>
  <c r="H34" i="1"/>
  <c r="H55" i="1"/>
  <c r="H47" i="1"/>
  <c r="H37" i="1"/>
  <c r="H38" i="1"/>
  <c r="H32" i="1"/>
  <c r="H50" i="1"/>
  <c r="H48" i="1"/>
  <c r="H31" i="1"/>
  <c r="H49" i="1"/>
  <c r="H46" i="1"/>
  <c r="H57" i="1"/>
  <c r="H60" i="1"/>
  <c r="H52" i="1"/>
  <c r="H39" i="1"/>
  <c r="H33" i="1"/>
  <c r="H54" i="1"/>
  <c r="H44" i="1"/>
  <c r="H42" i="1"/>
  <c r="H59" i="1"/>
  <c r="H61" i="1"/>
  <c r="H64" i="1"/>
  <c r="H43" i="1"/>
  <c r="H56" i="1"/>
  <c r="H58" i="1"/>
  <c r="H62" i="1"/>
  <c r="H41" i="1"/>
  <c r="H65" i="1"/>
  <c r="H66" i="1"/>
  <c r="H67" i="1"/>
  <c r="J16" i="1" l="1"/>
  <c r="J22" i="1"/>
  <c r="J19" i="1"/>
  <c r="J24" i="1"/>
  <c r="J21" i="1"/>
  <c r="J18" i="1"/>
  <c r="J45" i="1"/>
  <c r="J30" i="1"/>
  <c r="J23" i="1"/>
  <c r="J35" i="1"/>
  <c r="J20" i="1"/>
  <c r="J26" i="1"/>
  <c r="J51" i="1"/>
  <c r="J25" i="1"/>
  <c r="J28" i="1"/>
  <c r="J40" i="1"/>
  <c r="J29" i="1"/>
  <c r="J53" i="1"/>
  <c r="J34" i="1"/>
  <c r="J55" i="1"/>
  <c r="J36" i="1"/>
  <c r="J27" i="1"/>
  <c r="J37" i="1"/>
  <c r="J38" i="1"/>
  <c r="J50" i="1"/>
  <c r="J32" i="1"/>
  <c r="J48" i="1"/>
  <c r="J46" i="1"/>
  <c r="J60" i="1"/>
  <c r="J52" i="1"/>
  <c r="J57" i="1"/>
  <c r="J33" i="1"/>
  <c r="J49" i="1"/>
  <c r="J44" i="1"/>
  <c r="J31" i="1"/>
  <c r="J42" i="1"/>
  <c r="J54" i="1"/>
  <c r="J39" i="1"/>
  <c r="J59" i="1"/>
  <c r="J43" i="1"/>
  <c r="J64" i="1"/>
  <c r="J58" i="1"/>
  <c r="J61" i="1"/>
  <c r="J56" i="1"/>
  <c r="J62" i="1"/>
  <c r="J41" i="1"/>
  <c r="J63" i="1"/>
  <c r="J65" i="1"/>
  <c r="J66" i="1"/>
  <c r="J67" i="1"/>
  <c r="J17" i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D68" i="1" l="1"/>
  <c r="E68" i="1"/>
  <c r="F68" i="1"/>
  <c r="K68" i="1" l="1"/>
  <c r="L68" i="1"/>
  <c r="J68" i="1" l="1"/>
  <c r="H68" i="1"/>
  <c r="I68" i="1" l="1"/>
  <c r="M16" i="1" l="1"/>
  <c r="N16" i="1" s="1"/>
  <c r="M36" i="1"/>
  <c r="N36" i="1" s="1"/>
  <c r="M42" i="1"/>
  <c r="N42" i="1" s="1"/>
  <c r="M53" i="1"/>
  <c r="N53" i="1" s="1"/>
  <c r="M60" i="1"/>
  <c r="N60" i="1" s="1"/>
  <c r="M25" i="1"/>
  <c r="N25" i="1" s="1"/>
  <c r="M21" i="1" l="1"/>
  <c r="N21" i="1" s="1"/>
  <c r="M27" i="1"/>
  <c r="N27" i="1" s="1"/>
  <c r="M17" i="1"/>
  <c r="N17" i="1" s="1"/>
  <c r="M44" i="1"/>
  <c r="N44" i="1" s="1"/>
  <c r="M24" i="1"/>
  <c r="N24" i="1" s="1"/>
  <c r="M38" i="1"/>
  <c r="N38" i="1" s="1"/>
  <c r="M37" i="1"/>
  <c r="N37" i="1" s="1"/>
  <c r="M34" i="1"/>
  <c r="N34" i="1" s="1"/>
  <c r="M58" i="1"/>
  <c r="N58" i="1" s="1"/>
  <c r="M32" i="1"/>
  <c r="N32" i="1" s="1"/>
  <c r="M28" i="1"/>
  <c r="N28" i="1" s="1"/>
  <c r="M18" i="1"/>
  <c r="N18" i="1" s="1"/>
  <c r="M55" i="1"/>
  <c r="N55" i="1" s="1"/>
  <c r="M19" i="1"/>
  <c r="N19" i="1" s="1"/>
  <c r="M41" i="1"/>
  <c r="N41" i="1" s="1"/>
  <c r="M59" i="1"/>
  <c r="N59" i="1" s="1"/>
  <c r="M67" i="1"/>
  <c r="N67" i="1" s="1"/>
  <c r="M51" i="1"/>
  <c r="N51" i="1" s="1"/>
  <c r="M57" i="1"/>
  <c r="N57" i="1" s="1"/>
  <c r="M45" i="1"/>
  <c r="N45" i="1" s="1"/>
  <c r="M56" i="1"/>
  <c r="N56" i="1" s="1"/>
  <c r="M62" i="1"/>
  <c r="N62" i="1" s="1"/>
  <c r="M52" i="1"/>
  <c r="N52" i="1" s="1"/>
  <c r="M47" i="1"/>
  <c r="N47" i="1" s="1"/>
  <c r="M54" i="1"/>
  <c r="N54" i="1" s="1"/>
  <c r="M29" i="1"/>
  <c r="N29" i="1" s="1"/>
  <c r="M20" i="1"/>
  <c r="N20" i="1" s="1"/>
  <c r="M49" i="1"/>
  <c r="N49" i="1" s="1"/>
  <c r="M23" i="1"/>
  <c r="N23" i="1" s="1"/>
  <c r="M66" i="1"/>
  <c r="N66" i="1" s="1"/>
  <c r="M31" i="1"/>
  <c r="N31" i="1" s="1"/>
  <c r="M64" i="1"/>
  <c r="N64" i="1" s="1"/>
  <c r="M35" i="1"/>
  <c r="N35" i="1" s="1"/>
  <c r="M40" i="1"/>
  <c r="N40" i="1" s="1"/>
  <c r="M39" i="1"/>
  <c r="N39" i="1" s="1"/>
  <c r="M63" i="1"/>
  <c r="N63" i="1" s="1"/>
  <c r="M65" i="1"/>
  <c r="N65" i="1" s="1"/>
  <c r="M43" i="1"/>
  <c r="N43" i="1" s="1"/>
  <c r="M22" i="1"/>
  <c r="N22" i="1" s="1"/>
  <c r="M33" i="1"/>
  <c r="N33" i="1" s="1"/>
  <c r="M50" i="1"/>
  <c r="N50" i="1" s="1"/>
  <c r="M30" i="1"/>
  <c r="N30" i="1" s="1"/>
  <c r="M48" i="1"/>
  <c r="N48" i="1" s="1"/>
  <c r="M46" i="1"/>
  <c r="N46" i="1" s="1"/>
  <c r="M26" i="1"/>
  <c r="N26" i="1" s="1"/>
  <c r="M61" i="1"/>
  <c r="N61" i="1" s="1"/>
  <c r="G68" i="1"/>
  <c r="M68" i="1" l="1"/>
  <c r="N68" i="1"/>
  <c r="O64" i="1" s="1"/>
  <c r="O21" i="1" l="1"/>
  <c r="O34" i="1"/>
  <c r="O44" i="1"/>
  <c r="O52" i="1"/>
  <c r="O19" i="1"/>
  <c r="O41" i="1"/>
  <c r="O67" i="1"/>
  <c r="O35" i="1"/>
  <c r="O22" i="1"/>
  <c r="O48" i="1"/>
  <c r="O57" i="1"/>
  <c r="O42" i="1"/>
  <c r="O58" i="1"/>
  <c r="O59" i="1"/>
  <c r="O62" i="1"/>
  <c r="O23" i="1"/>
  <c r="O20" i="1"/>
  <c r="O51" i="1"/>
  <c r="O25" i="1"/>
  <c r="O60" i="1"/>
  <c r="O45" i="1"/>
  <c r="O53" i="1"/>
  <c r="O32" i="1"/>
  <c r="O28" i="1"/>
  <c r="O18" i="1"/>
  <c r="O30" i="1"/>
  <c r="O16" i="1"/>
  <c r="O43" i="1"/>
  <c r="O24" i="1"/>
  <c r="O38" i="1"/>
  <c r="O66" i="1"/>
  <c r="O39" i="1"/>
  <c r="O17" i="1"/>
  <c r="O61" i="1"/>
  <c r="O33" i="1"/>
  <c r="O50" i="1"/>
  <c r="O37" i="1"/>
  <c r="O27" i="1"/>
  <c r="O54" i="1"/>
  <c r="O29" i="1"/>
  <c r="O26" i="1"/>
  <c r="O55" i="1"/>
  <c r="O31" i="1"/>
  <c r="O40" i="1"/>
  <c r="O46" i="1"/>
  <c r="O63" i="1"/>
  <c r="O65" i="1"/>
  <c r="O47" i="1"/>
  <c r="O36" i="1"/>
  <c r="O49" i="1"/>
  <c r="O56" i="1"/>
  <c r="O68" i="1" l="1"/>
</calcChain>
</file>

<file path=xl/sharedStrings.xml><?xml version="1.0" encoding="utf-8"?>
<sst xmlns="http://schemas.openxmlformats.org/spreadsheetml/2006/main" count="209" uniqueCount="127">
  <si>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</si>
  <si>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</si>
  <si>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</si>
  <si>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</si>
  <si>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</si>
  <si>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</si>
  <si>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</si>
  <si>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</si>
  <si>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</si>
  <si>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</si>
  <si>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</si>
  <si>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</si>
  <si>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</si>
  <si>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</si>
  <si>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</si>
  <si>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</si>
  <si>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</si>
  <si>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</si>
  <si>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</si>
  <si>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</si>
  <si>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</si>
  <si>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</si>
  <si>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</si>
  <si>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</si>
  <si>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</si>
  <si>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</si>
  <si>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</si>
  <si>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</si>
  <si>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</si>
  <si>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</si>
  <si>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</si>
  <si>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</si>
  <si>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</si>
  <si>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</si>
  <si>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</si>
  <si>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</si>
  <si>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</si>
  <si>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</si>
  <si>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</si>
  <si>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</si>
  <si>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</si>
  <si>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</si>
  <si>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</si>
  <si>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</si>
  <si>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</si>
  <si>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</si>
  <si>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</si>
  <si>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</si>
  <si>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</si>
  <si>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</si>
  <si>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</si>
  <si>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</si>
  <si>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</si>
  <si>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</si>
  <si>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</si>
  <si>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</si>
  <si>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</si>
  <si>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</si>
  <si>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</si>
  <si>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</si>
  <si>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</si>
  <si>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</si>
  <si>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</si>
  <si>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</si>
  <si>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</si>
  <si>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</si>
  <si>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</si>
  <si>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</si>
  <si>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</si>
  <si>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</si>
  <si>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</si>
  <si>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</si>
  <si>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</si>
  <si>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</si>
  <si>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</si>
  <si>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</si>
  <si>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</si>
  <si>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</si>
  <si>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</si>
  <si>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</si>
  <si>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</si>
  <si>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</si>
  <si>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</si>
  <si>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</si>
  <si>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</si>
  <si>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</si>
  <si>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</si>
  <si>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</si>
  <si>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</si>
  <si>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</si>
  <si>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</si>
  <si>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</si>
  <si>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</si>
  <si>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</si>
  <si>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</si>
  <si>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</si>
  <si>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</si>
  <si>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</si>
  <si>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</si>
  <si>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</si>
  <si>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</si>
  <si>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</si>
  <si>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</si>
  <si>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</si>
  <si>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</si>
  <si>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</si>
  <si>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</si>
  <si>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</si>
  <si>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</si>
  <si>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</si>
  <si>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</si>
  <si>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</si>
  <si>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</si>
  <si>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</si>
  <si>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</si>
  <si>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</si>
  <si>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</si>
  <si>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</si>
  <si>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</si>
  <si>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</si>
  <si>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</si>
  <si>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</si>
  <si>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</si>
  <si>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ХБҮЦ</t>
  </si>
  <si>
    <t>2021 оны арилжааны нийт дүн</t>
  </si>
  <si>
    <t>3-р сарын арилжааны дүн</t>
  </si>
  <si>
    <t xml:space="preserve">2021 оны 3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</si>
</sst>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/>
    </xf>
    <xf numFmtId="9" fontId="8" fillId="4" borderId="9" xfId="2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0430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eelliin%20san/Members/&#1040;&#1088;&#1080;&#1083;&#1078;&#1072;&#1072;&#1085;&#1099;%20&#1090;&#1072;&#1081;&#1083;&#1072;&#1085;/2020/Mnth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20/Mnth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21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210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2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1353561252.6700001</v>
          </cell>
          <cell r="H15">
            <v>2616277827.9000001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71171000.010000005</v>
          </cell>
          <cell r="F20">
            <v>7004570</v>
          </cell>
          <cell r="G20">
            <v>328243623.07999998</v>
          </cell>
          <cell r="H20">
            <v>399414623.08999997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6818801.2000000002</v>
          </cell>
          <cell r="F21">
            <v>25831</v>
          </cell>
          <cell r="G21">
            <v>3839047.66</v>
          </cell>
          <cell r="H21">
            <v>10657848.859999999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24287823.870000001</v>
          </cell>
          <cell r="H23">
            <v>30337422.120000001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1056919.1299999999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282133433.82999998</v>
          </cell>
          <cell r="F33">
            <v>22246</v>
          </cell>
          <cell r="G33">
            <v>9940958</v>
          </cell>
          <cell r="H33">
            <v>292074391.82999998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50872890.039999999</v>
          </cell>
          <cell r="F34">
            <v>1013756</v>
          </cell>
          <cell r="G34">
            <v>81402486.819999993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40958593.899999999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824538040.45000005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185285495.80000001</v>
          </cell>
          <cell r="P42">
            <v>1486763</v>
          </cell>
          <cell r="Q42">
            <v>159102930.69999999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6036784.2999999998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27529868.760000002</v>
          </cell>
          <cell r="H47">
            <v>84274732.760000005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9142746.6500000004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81057123.909999996</v>
          </cell>
          <cell r="F54">
            <v>691173</v>
          </cell>
          <cell r="G54">
            <v>83829642.540000007</v>
          </cell>
          <cell r="H54">
            <v>164886766.44999999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122355713.68000001</v>
          </cell>
          <cell r="F57">
            <v>487453</v>
          </cell>
          <cell r="G57">
            <v>56841228.079999998</v>
          </cell>
          <cell r="H57">
            <v>179196941.75999999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2192179.7999999998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37544031.100000001</v>
          </cell>
          <cell r="F59">
            <v>460697</v>
          </cell>
          <cell r="G59">
            <v>36567427.869999997</v>
          </cell>
          <cell r="H59">
            <v>74111458.969999999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14429762.859999999</v>
          </cell>
          <cell r="F62">
            <v>53026</v>
          </cell>
          <cell r="G62">
            <v>13824708</v>
          </cell>
          <cell r="H62">
            <v>28254470.859999999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2892978652.3200002</v>
          </cell>
          <cell r="F63">
            <v>26118520</v>
          </cell>
          <cell r="G63">
            <v>2892978652.3200002</v>
          </cell>
          <cell r="H63">
            <v>5785957304.6400003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215105699.59999999</v>
          </cell>
          <cell r="R63">
            <v>430211399.19999999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5785957304.6400003</v>
          </cell>
          <cell r="R65">
            <v>430211399.19999999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11720855.220000001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44941212.520000003</v>
          </cell>
          <cell r="H12">
            <v>63196693.040000007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88173952.969999999</v>
          </cell>
          <cell r="H20">
            <v>195776304.94999999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247828163.94999999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12206175.609999999</v>
          </cell>
          <cell r="H23">
            <v>18544617.149999999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2649095.2000000002</v>
          </cell>
          <cell r="F26">
            <v>13920</v>
          </cell>
          <cell r="G26">
            <v>5292252</v>
          </cell>
          <cell r="H26">
            <v>7941347.2000000002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5370121.3300000001</v>
          </cell>
          <cell r="H27">
            <v>6262708.8300000001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59217519.460000001</v>
          </cell>
          <cell r="H31">
            <v>225982732.43000001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18348648.739999998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24878061.140000001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34809262.219999999</v>
          </cell>
          <cell r="H34">
            <v>82625841.219999999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45453289.170000002</v>
          </cell>
          <cell r="H40">
            <v>45453289.170000002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122426811.68000001</v>
          </cell>
          <cell r="F42">
            <v>498778</v>
          </cell>
          <cell r="G42">
            <v>150461453.47</v>
          </cell>
          <cell r="H42">
            <v>272888265.14999998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16560659.640000001</v>
          </cell>
          <cell r="F46">
            <v>61115</v>
          </cell>
          <cell r="G46">
            <v>9899562.3100000005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55953988.289999999</v>
          </cell>
          <cell r="F47">
            <v>312692</v>
          </cell>
          <cell r="G47">
            <v>37259667.5</v>
          </cell>
          <cell r="H47">
            <v>93213655.789999992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4618238.5999999996</v>
          </cell>
          <cell r="H48">
            <v>5652426.0999999996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51555088.890000001</v>
          </cell>
          <cell r="H49">
            <v>51555088.890000001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16322345.199999999</v>
          </cell>
          <cell r="H50">
            <v>19256345.199999999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7007289.5599999996</v>
          </cell>
          <cell r="F55">
            <v>11300</v>
          </cell>
          <cell r="G55">
            <v>2204510</v>
          </cell>
          <cell r="H55">
            <v>9211799.5599999987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97573436.849999994</v>
          </cell>
          <cell r="F57">
            <v>225655</v>
          </cell>
          <cell r="G57">
            <v>61390144.640000001</v>
          </cell>
          <cell r="H57">
            <v>158963581.49000001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81202967.290000007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24334141.989999998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5090536576.2900009</v>
          </cell>
          <cell r="F63">
            <v>23550283</v>
          </cell>
          <cell r="G63">
            <v>5090536576.2900019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442</v>
          </cell>
          <cell r="E11">
            <v>13702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442</v>
          </cell>
          <cell r="Q11">
            <v>13702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2038656</v>
          </cell>
          <cell r="E12">
            <v>873950875.41999996</v>
          </cell>
          <cell r="F12">
            <v>6699289</v>
          </cell>
          <cell r="G12">
            <v>555193649.40999997</v>
          </cell>
          <cell r="H12">
            <v>3</v>
          </cell>
          <cell r="I12">
            <v>300060</v>
          </cell>
          <cell r="J12">
            <v>93</v>
          </cell>
          <cell r="K12">
            <v>9300060</v>
          </cell>
          <cell r="L12">
            <v>9</v>
          </cell>
          <cell r="M12">
            <v>3600000</v>
          </cell>
          <cell r="N12">
            <v>0</v>
          </cell>
          <cell r="O12">
            <v>0</v>
          </cell>
          <cell r="P12">
            <v>8738050</v>
          </cell>
          <cell r="Q12">
            <v>1442344644.8299999</v>
          </cell>
        </row>
        <row r="13">
          <cell r="B13" t="str">
            <v>ARGB</v>
          </cell>
          <cell r="C13" t="str">
            <v>Аргай бэст ХХК</v>
          </cell>
          <cell r="D13">
            <v>52</v>
          </cell>
          <cell r="E13">
            <v>240420</v>
          </cell>
          <cell r="F13">
            <v>7220</v>
          </cell>
          <cell r="G13">
            <v>3127260.03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7272</v>
          </cell>
          <cell r="Q13">
            <v>3367680.03</v>
          </cell>
        </row>
        <row r="14">
          <cell r="B14" t="str">
            <v>BATS</v>
          </cell>
          <cell r="C14" t="str">
            <v>Батс ХХК</v>
          </cell>
          <cell r="D14">
            <v>43700</v>
          </cell>
          <cell r="E14">
            <v>9945890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43700</v>
          </cell>
          <cell r="Q14">
            <v>9945890</v>
          </cell>
        </row>
        <row r="15">
          <cell r="B15" t="str">
            <v>BDSC</v>
          </cell>
          <cell r="C15" t="str">
            <v>БиДиСек ХК</v>
          </cell>
          <cell r="D15">
            <v>22738588</v>
          </cell>
          <cell r="E15">
            <v>3818654639.25</v>
          </cell>
          <cell r="F15">
            <v>25440027</v>
          </cell>
          <cell r="G15">
            <v>4788522190.9300003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385</v>
          </cell>
          <cell r="M15">
            <v>154000000</v>
          </cell>
          <cell r="N15">
            <v>0</v>
          </cell>
          <cell r="O15">
            <v>0</v>
          </cell>
          <cell r="P15">
            <v>48179000</v>
          </cell>
          <cell r="Q15">
            <v>8761176830.1800003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326676</v>
          </cell>
          <cell r="G16">
            <v>79333334.980000004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326676</v>
          </cell>
          <cell r="Q16">
            <v>79333334.980000004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6098</v>
          </cell>
          <cell r="E17">
            <v>1237870</v>
          </cell>
          <cell r="F17">
            <v>116375</v>
          </cell>
          <cell r="G17">
            <v>23025736.350000001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50</v>
          </cell>
          <cell r="M17">
            <v>20000000</v>
          </cell>
          <cell r="N17">
            <v>0</v>
          </cell>
          <cell r="O17">
            <v>0</v>
          </cell>
          <cell r="P17">
            <v>122523</v>
          </cell>
          <cell r="Q17">
            <v>44263606.350000001</v>
          </cell>
          <cell r="R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2100</v>
          </cell>
          <cell r="E19">
            <v>158860</v>
          </cell>
          <cell r="F19">
            <v>3018</v>
          </cell>
          <cell r="G19">
            <v>1864696.2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5118</v>
          </cell>
          <cell r="Q19">
            <v>2023556.2</v>
          </cell>
        </row>
        <row r="20">
          <cell r="B20" t="str">
            <v>BUMB</v>
          </cell>
          <cell r="C20" t="str">
            <v>Бумбат-Алтай ХХК</v>
          </cell>
          <cell r="D20">
            <v>1963647</v>
          </cell>
          <cell r="E20">
            <v>308785580.69999999</v>
          </cell>
          <cell r="F20">
            <v>7004064</v>
          </cell>
          <cell r="G20">
            <v>563723522.24000001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41</v>
          </cell>
          <cell r="M20">
            <v>16400000</v>
          </cell>
          <cell r="N20">
            <v>0</v>
          </cell>
          <cell r="O20">
            <v>0</v>
          </cell>
          <cell r="P20">
            <v>8967752</v>
          </cell>
          <cell r="Q20">
            <v>888909102.94000006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10258246</v>
          </cell>
          <cell r="E21">
            <v>313581809.89999998</v>
          </cell>
          <cell r="F21">
            <v>10174701</v>
          </cell>
          <cell r="G21">
            <v>313753028.61000001</v>
          </cell>
          <cell r="H21">
            <v>372</v>
          </cell>
          <cell r="I21">
            <v>37480020</v>
          </cell>
          <cell r="J21">
            <v>280</v>
          </cell>
          <cell r="K21">
            <v>28280000</v>
          </cell>
          <cell r="L21">
            <v>226</v>
          </cell>
          <cell r="M21">
            <v>90400000</v>
          </cell>
          <cell r="N21">
            <v>0</v>
          </cell>
          <cell r="O21">
            <v>0</v>
          </cell>
          <cell r="P21">
            <v>20433825</v>
          </cell>
          <cell r="Q21">
            <v>783494858.50999999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0</v>
          </cell>
          <cell r="E23">
            <v>0</v>
          </cell>
          <cell r="F23">
            <v>103513</v>
          </cell>
          <cell r="G23">
            <v>17011404.510000002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103513</v>
          </cell>
          <cell r="Q23">
            <v>17011404.510000002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298</v>
          </cell>
          <cell r="E25">
            <v>208610.8</v>
          </cell>
          <cell r="F25">
            <v>7934</v>
          </cell>
          <cell r="G25">
            <v>2058339.5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8232</v>
          </cell>
          <cell r="Q25">
            <v>2266950.2999999998</v>
          </cell>
        </row>
        <row r="26">
          <cell r="B26" t="str">
            <v>DOMI</v>
          </cell>
          <cell r="C26" t="str">
            <v>Домикс сек ҮЦК ХХК</v>
          </cell>
          <cell r="D26">
            <v>4767</v>
          </cell>
          <cell r="E26">
            <v>1406659.27</v>
          </cell>
          <cell r="F26">
            <v>4684</v>
          </cell>
          <cell r="G26">
            <v>3584454.7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9451</v>
          </cell>
          <cell r="Q26">
            <v>4991113.9700000007</v>
          </cell>
        </row>
        <row r="27">
          <cell r="B27" t="str">
            <v>DRBR</v>
          </cell>
          <cell r="C27" t="str">
            <v>Дархан брокер ХХК</v>
          </cell>
          <cell r="D27">
            <v>1402</v>
          </cell>
          <cell r="E27">
            <v>510102.8</v>
          </cell>
          <cell r="F27">
            <v>3064</v>
          </cell>
          <cell r="G27">
            <v>3548976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4466</v>
          </cell>
          <cell r="Q27">
            <v>4059078.8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500</v>
          </cell>
          <cell r="E28">
            <v>87500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500</v>
          </cell>
          <cell r="Q28">
            <v>87500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380000</v>
          </cell>
          <cell r="E30">
            <v>20140000</v>
          </cell>
          <cell r="F30">
            <v>21283</v>
          </cell>
          <cell r="G30">
            <v>2056210.8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401283</v>
          </cell>
          <cell r="Q30">
            <v>22196210.800000001</v>
          </cell>
        </row>
        <row r="31">
          <cell r="B31" t="str">
            <v>GAUL</v>
          </cell>
          <cell r="C31" t="str">
            <v>Гаүли ХХК</v>
          </cell>
          <cell r="D31">
            <v>149422</v>
          </cell>
          <cell r="E31">
            <v>61246915.240000002</v>
          </cell>
          <cell r="F31">
            <v>96458</v>
          </cell>
          <cell r="G31">
            <v>25797306.870000001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100</v>
          </cell>
          <cell r="M31">
            <v>40000000</v>
          </cell>
          <cell r="N31">
            <v>0</v>
          </cell>
          <cell r="O31">
            <v>0</v>
          </cell>
          <cell r="P31">
            <v>245980</v>
          </cell>
          <cell r="Q31">
            <v>127044222.11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81864</v>
          </cell>
          <cell r="E32">
            <v>10786131.6</v>
          </cell>
          <cell r="F32">
            <v>109494</v>
          </cell>
          <cell r="G32">
            <v>15297133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191358</v>
          </cell>
          <cell r="Q32">
            <v>26083264.600000001</v>
          </cell>
        </row>
        <row r="33">
          <cell r="B33" t="str">
            <v>GDSC</v>
          </cell>
          <cell r="C33" t="str">
            <v>Гүүдсек ХХК</v>
          </cell>
          <cell r="D33">
            <v>6188094</v>
          </cell>
          <cell r="E33">
            <v>283248605.75999999</v>
          </cell>
          <cell r="F33">
            <v>193106</v>
          </cell>
          <cell r="G33">
            <v>17117056.77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31</v>
          </cell>
          <cell r="M33">
            <v>12400000</v>
          </cell>
          <cell r="N33">
            <v>0</v>
          </cell>
          <cell r="O33">
            <v>0</v>
          </cell>
          <cell r="P33">
            <v>6381231</v>
          </cell>
          <cell r="Q33">
            <v>312765662.52999997</v>
          </cell>
        </row>
        <row r="34">
          <cell r="B34" t="str">
            <v>GLMT</v>
          </cell>
          <cell r="C34" t="str">
            <v>Голомт Капитал ХХК</v>
          </cell>
          <cell r="D34">
            <v>1539476</v>
          </cell>
          <cell r="E34">
            <v>128714023.25</v>
          </cell>
          <cell r="F34">
            <v>3540558</v>
          </cell>
          <cell r="G34">
            <v>527002541.5</v>
          </cell>
          <cell r="H34">
            <v>299</v>
          </cell>
          <cell r="I34">
            <v>120603000</v>
          </cell>
          <cell r="J34">
            <v>299</v>
          </cell>
          <cell r="K34">
            <v>120603000</v>
          </cell>
          <cell r="L34">
            <v>1928</v>
          </cell>
          <cell r="M34">
            <v>771200000</v>
          </cell>
          <cell r="N34">
            <v>0</v>
          </cell>
          <cell r="O34">
            <v>0</v>
          </cell>
          <cell r="P34">
            <v>5082560</v>
          </cell>
          <cell r="Q34">
            <v>1668122564.75</v>
          </cell>
        </row>
        <row r="35">
          <cell r="B35" t="str">
            <v>GNDX</v>
          </cell>
          <cell r="C35" t="str">
            <v>Гендекс ХХК</v>
          </cell>
          <cell r="D35">
            <v>2099</v>
          </cell>
          <cell r="E35">
            <v>881535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2099</v>
          </cell>
          <cell r="Q35">
            <v>881535</v>
          </cell>
        </row>
        <row r="36">
          <cell r="B36" t="str">
            <v>HUN</v>
          </cell>
          <cell r="C36" t="str">
            <v>Хүннү Эмпайр ХХК</v>
          </cell>
          <cell r="D36">
            <v>945</v>
          </cell>
          <cell r="E36">
            <v>684446.8</v>
          </cell>
          <cell r="F36">
            <v>56438</v>
          </cell>
          <cell r="G36">
            <v>6888725.2300000004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57383</v>
          </cell>
          <cell r="Q36">
            <v>7573172.0300000003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9497</v>
          </cell>
          <cell r="E37">
            <v>20008868.75</v>
          </cell>
          <cell r="F37">
            <v>85998</v>
          </cell>
          <cell r="G37">
            <v>55872787.140000001</v>
          </cell>
          <cell r="H37">
            <v>0</v>
          </cell>
          <cell r="I37">
            <v>0</v>
          </cell>
          <cell r="J37">
            <v>2</v>
          </cell>
          <cell r="K37">
            <v>204000</v>
          </cell>
          <cell r="L37">
            <v>4532</v>
          </cell>
          <cell r="M37">
            <v>1812800000</v>
          </cell>
          <cell r="N37">
            <v>10000</v>
          </cell>
          <cell r="O37">
            <v>4000000000</v>
          </cell>
          <cell r="P37">
            <v>110029</v>
          </cell>
          <cell r="Q37">
            <v>5888885655.8900003</v>
          </cell>
          <cell r="R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11609</v>
          </cell>
          <cell r="E38">
            <v>15332480.5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11609</v>
          </cell>
          <cell r="Q38">
            <v>15332480.5</v>
          </cell>
        </row>
        <row r="39">
          <cell r="B39" t="str">
            <v>MERG</v>
          </cell>
          <cell r="C39" t="str">
            <v>Мэргэн санаа ХХК</v>
          </cell>
          <cell r="D39">
            <v>0</v>
          </cell>
          <cell r="E39">
            <v>0</v>
          </cell>
          <cell r="F39">
            <v>2149</v>
          </cell>
          <cell r="G39">
            <v>557912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2149</v>
          </cell>
          <cell r="Q39">
            <v>557912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882</v>
          </cell>
          <cell r="M40">
            <v>352800000</v>
          </cell>
          <cell r="N40">
            <v>0</v>
          </cell>
          <cell r="O40">
            <v>0</v>
          </cell>
          <cell r="P40">
            <v>882</v>
          </cell>
          <cell r="Q40">
            <v>352800000</v>
          </cell>
        </row>
        <row r="41">
          <cell r="B41" t="str">
            <v>MICC</v>
          </cell>
          <cell r="C41" t="str">
            <v>Эм Ай Си Си ХХК</v>
          </cell>
          <cell r="D41">
            <v>3280</v>
          </cell>
          <cell r="E41">
            <v>13323300</v>
          </cell>
          <cell r="F41">
            <v>14012</v>
          </cell>
          <cell r="G41">
            <v>8864700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17292</v>
          </cell>
          <cell r="Q41">
            <v>22188000</v>
          </cell>
        </row>
        <row r="42">
          <cell r="B42" t="str">
            <v>MNET</v>
          </cell>
          <cell r="C42" t="str">
            <v>Ард секюритиз ХХК</v>
          </cell>
          <cell r="D42">
            <v>12240107</v>
          </cell>
          <cell r="E42">
            <v>4050498455.3299999</v>
          </cell>
          <cell r="F42">
            <v>2350026</v>
          </cell>
          <cell r="G42">
            <v>2887798175.4400001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916</v>
          </cell>
          <cell r="M42">
            <v>366400000</v>
          </cell>
          <cell r="N42">
            <v>0</v>
          </cell>
          <cell r="O42">
            <v>0</v>
          </cell>
          <cell r="P42">
            <v>14591049</v>
          </cell>
          <cell r="Q42">
            <v>7304696630.7700005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1516</v>
          </cell>
          <cell r="E45">
            <v>1386339.5</v>
          </cell>
          <cell r="F45">
            <v>65961</v>
          </cell>
          <cell r="G45">
            <v>4127399.28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67477</v>
          </cell>
          <cell r="Q45">
            <v>5513738.7799999993</v>
          </cell>
        </row>
        <row r="46">
          <cell r="B46" t="str">
            <v>MSEC</v>
          </cell>
          <cell r="C46" t="str">
            <v>Монсек ХХК</v>
          </cell>
          <cell r="D46">
            <v>198147</v>
          </cell>
          <cell r="E46">
            <v>23655605.73</v>
          </cell>
          <cell r="F46">
            <v>231510</v>
          </cell>
          <cell r="G46">
            <v>49098312.200000003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429657</v>
          </cell>
          <cell r="Q46">
            <v>72753917.930000007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79741</v>
          </cell>
          <cell r="E47">
            <v>80508945.650000006</v>
          </cell>
          <cell r="F47">
            <v>839596</v>
          </cell>
          <cell r="G47">
            <v>47859839.600000001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919337</v>
          </cell>
          <cell r="Q47">
            <v>128368785.25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11359</v>
          </cell>
          <cell r="E48">
            <v>2928594.56</v>
          </cell>
          <cell r="F48">
            <v>265</v>
          </cell>
          <cell r="G48">
            <v>198750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31</v>
          </cell>
          <cell r="M48">
            <v>12400000</v>
          </cell>
          <cell r="N48">
            <v>0</v>
          </cell>
          <cell r="O48">
            <v>0</v>
          </cell>
          <cell r="P48">
            <v>11655</v>
          </cell>
          <cell r="Q48">
            <v>15527344.560000001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10</v>
          </cell>
          <cell r="I49">
            <v>1000200</v>
          </cell>
          <cell r="J49">
            <v>12</v>
          </cell>
          <cell r="K49">
            <v>1200220</v>
          </cell>
          <cell r="L49">
            <v>8</v>
          </cell>
          <cell r="M49">
            <v>3200000</v>
          </cell>
          <cell r="N49">
            <v>0</v>
          </cell>
          <cell r="O49">
            <v>0</v>
          </cell>
          <cell r="P49">
            <v>30</v>
          </cell>
          <cell r="Q49">
            <v>5400420</v>
          </cell>
        </row>
        <row r="50">
          <cell r="B50" t="str">
            <v>SANR</v>
          </cell>
          <cell r="C50" t="str">
            <v>Санар ХХК</v>
          </cell>
          <cell r="D50">
            <v>700</v>
          </cell>
          <cell r="E50">
            <v>429998</v>
          </cell>
          <cell r="F50">
            <v>13407</v>
          </cell>
          <cell r="G50">
            <v>4715195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14107</v>
          </cell>
          <cell r="Q50">
            <v>5145193</v>
          </cell>
        </row>
        <row r="51">
          <cell r="B51" t="str">
            <v>SECP</v>
          </cell>
          <cell r="C51" t="str">
            <v>СИКАП</v>
          </cell>
          <cell r="D51">
            <v>2100</v>
          </cell>
          <cell r="E51">
            <v>35085</v>
          </cell>
          <cell r="F51">
            <v>60054</v>
          </cell>
          <cell r="G51">
            <v>1667542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62154</v>
          </cell>
          <cell r="Q51">
            <v>1702627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380068</v>
          </cell>
          <cell r="G52">
            <v>20179848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380068</v>
          </cell>
          <cell r="Q52">
            <v>20179848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704848</v>
          </cell>
          <cell r="E54">
            <v>174513834.49000001</v>
          </cell>
          <cell r="F54">
            <v>1178327</v>
          </cell>
          <cell r="G54">
            <v>250507299.30000001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198</v>
          </cell>
          <cell r="M54">
            <v>79200000</v>
          </cell>
          <cell r="N54">
            <v>0</v>
          </cell>
          <cell r="O54">
            <v>0</v>
          </cell>
          <cell r="P54">
            <v>1883373</v>
          </cell>
          <cell r="Q54">
            <v>504221133.79000002</v>
          </cell>
        </row>
        <row r="55">
          <cell r="B55" t="str">
            <v>TABO</v>
          </cell>
          <cell r="C55" t="str">
            <v>Таван богд ХХК</v>
          </cell>
          <cell r="D55">
            <v>333</v>
          </cell>
          <cell r="E55">
            <v>999000</v>
          </cell>
          <cell r="F55">
            <v>4562</v>
          </cell>
          <cell r="G55">
            <v>4736500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4895</v>
          </cell>
          <cell r="Q55">
            <v>5735500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785</v>
          </cell>
          <cell r="E56">
            <v>533323.68999999994</v>
          </cell>
          <cell r="F56">
            <v>448211</v>
          </cell>
          <cell r="G56">
            <v>48275760.380000003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448996</v>
          </cell>
          <cell r="Q56">
            <v>48809084.07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2531028</v>
          </cell>
          <cell r="E57">
            <v>459932583.22000003</v>
          </cell>
          <cell r="F57">
            <v>1052616</v>
          </cell>
          <cell r="G57">
            <v>190519302.28999999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634</v>
          </cell>
          <cell r="M57">
            <v>253600000</v>
          </cell>
          <cell r="N57">
            <v>0</v>
          </cell>
          <cell r="O57">
            <v>0</v>
          </cell>
          <cell r="P57">
            <v>3584278</v>
          </cell>
          <cell r="Q57">
            <v>904051885.50999999</v>
          </cell>
        </row>
        <row r="58">
          <cell r="B58" t="str">
            <v>TNGR</v>
          </cell>
          <cell r="C58" t="str">
            <v>Тэнгэр капитал ХХК</v>
          </cell>
          <cell r="D58">
            <v>11670</v>
          </cell>
          <cell r="E58">
            <v>1321638.26</v>
          </cell>
          <cell r="F58">
            <v>7478</v>
          </cell>
          <cell r="G58">
            <v>1693565.88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19148</v>
          </cell>
          <cell r="Q58">
            <v>3015204.1399999997</v>
          </cell>
        </row>
        <row r="59">
          <cell r="B59" t="str">
            <v>TTOL</v>
          </cell>
          <cell r="C59" t="str">
            <v>Апекс Капитал ҮЦК</v>
          </cell>
          <cell r="D59">
            <v>517788</v>
          </cell>
          <cell r="E59">
            <v>67894626.099999994</v>
          </cell>
          <cell r="F59">
            <v>1059447</v>
          </cell>
          <cell r="G59">
            <v>217716478.68000001</v>
          </cell>
          <cell r="H59">
            <v>2</v>
          </cell>
          <cell r="I59">
            <v>204000</v>
          </cell>
          <cell r="J59">
            <v>0</v>
          </cell>
          <cell r="K59">
            <v>0</v>
          </cell>
          <cell r="L59">
            <v>29</v>
          </cell>
          <cell r="M59">
            <v>11600000</v>
          </cell>
          <cell r="N59">
            <v>0</v>
          </cell>
          <cell r="O59">
            <v>0</v>
          </cell>
          <cell r="P59">
            <v>1577266</v>
          </cell>
          <cell r="Q59">
            <v>297415104.77999997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0</v>
          </cell>
          <cell r="E60">
            <v>0</v>
          </cell>
          <cell r="F60">
            <v>516</v>
          </cell>
          <cell r="G60">
            <v>549800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516</v>
          </cell>
          <cell r="Q60">
            <v>549800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2567</v>
          </cell>
          <cell r="E62">
            <v>1879817</v>
          </cell>
          <cell r="F62">
            <v>25366</v>
          </cell>
          <cell r="G62">
            <v>5821938.75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27933</v>
          </cell>
          <cell r="Q62">
            <v>7701755.75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14202</v>
          </cell>
          <cell r="E11">
            <v>1666880</v>
          </cell>
          <cell r="F11">
            <v>2064</v>
          </cell>
          <cell r="G11">
            <v>94682.2</v>
          </cell>
          <cell r="H11">
            <v>1761562.2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S11">
            <v>16266</v>
          </cell>
          <cell r="T11">
            <v>1761562.2</v>
          </cell>
        </row>
        <row r="12">
          <cell r="B12" t="str">
            <v>ARD</v>
          </cell>
          <cell r="C12" t="str">
            <v>Өлзий энд КО капитал ХХК</v>
          </cell>
          <cell r="D12">
            <v>2384627</v>
          </cell>
          <cell r="E12">
            <v>388205422.70999998</v>
          </cell>
          <cell r="F12">
            <v>1725725</v>
          </cell>
          <cell r="G12">
            <v>658756333.88</v>
          </cell>
          <cell r="H12">
            <v>1046961756.5899999</v>
          </cell>
          <cell r="I12">
            <v>10</v>
          </cell>
          <cell r="J12">
            <v>1010000</v>
          </cell>
          <cell r="K12">
            <v>425</v>
          </cell>
          <cell r="L12">
            <v>42510000</v>
          </cell>
          <cell r="M12">
            <v>43520000</v>
          </cell>
          <cell r="S12">
            <v>4110787</v>
          </cell>
          <cell r="T12">
            <v>1090481756.5899999</v>
          </cell>
        </row>
        <row r="13">
          <cell r="B13" t="str">
            <v>ARGB</v>
          </cell>
          <cell r="C13" t="str">
            <v>Аргай бэст ХХК</v>
          </cell>
          <cell r="D13">
            <v>104019</v>
          </cell>
          <cell r="E13">
            <v>9345941.0999999996</v>
          </cell>
          <cell r="F13">
            <v>401455</v>
          </cell>
          <cell r="G13">
            <v>22706580.5</v>
          </cell>
          <cell r="H13">
            <v>32052521.600000001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S13">
            <v>505474</v>
          </cell>
          <cell r="T13">
            <v>32052521.600000001</v>
          </cell>
        </row>
        <row r="14">
          <cell r="B14" t="str">
            <v>BATS</v>
          </cell>
          <cell r="C14" t="str">
            <v>Батс ХХК</v>
          </cell>
          <cell r="D14">
            <v>2238131</v>
          </cell>
          <cell r="E14">
            <v>111959919.59999999</v>
          </cell>
          <cell r="F14">
            <v>577547</v>
          </cell>
          <cell r="G14">
            <v>84028568.75</v>
          </cell>
          <cell r="H14">
            <v>195988488.34999999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S14">
            <v>2815678</v>
          </cell>
          <cell r="T14">
            <v>195988488.34999999</v>
          </cell>
        </row>
        <row r="15">
          <cell r="B15" t="str">
            <v>BDSC</v>
          </cell>
          <cell r="C15" t="str">
            <v>БиДиСек ХК</v>
          </cell>
          <cell r="D15">
            <v>2205308</v>
          </cell>
          <cell r="E15">
            <v>516830038.80000001</v>
          </cell>
          <cell r="F15">
            <v>6414137</v>
          </cell>
          <cell r="G15">
            <v>1018398391.0599999</v>
          </cell>
          <cell r="H15">
            <v>1535228429.8599999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S15">
            <v>8619445</v>
          </cell>
          <cell r="T15">
            <v>1535228429.8599999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S16">
            <v>0</v>
          </cell>
          <cell r="T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27738</v>
          </cell>
          <cell r="E17">
            <v>30327982</v>
          </cell>
          <cell r="F17">
            <v>174137</v>
          </cell>
          <cell r="G17">
            <v>43026570.950000003</v>
          </cell>
          <cell r="H17">
            <v>73354552.950000003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S17">
            <v>201875</v>
          </cell>
          <cell r="T17">
            <v>73354552.950000003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S18">
            <v>0</v>
          </cell>
          <cell r="T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6300</v>
          </cell>
          <cell r="E19">
            <v>1693000</v>
          </cell>
          <cell r="F19">
            <v>26019</v>
          </cell>
          <cell r="G19">
            <v>17060774.300000001</v>
          </cell>
          <cell r="H19">
            <v>18753774.300000001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S19">
            <v>32319</v>
          </cell>
          <cell r="T19">
            <v>18753774.300000001</v>
          </cell>
        </row>
        <row r="20">
          <cell r="B20" t="str">
            <v>BUMB</v>
          </cell>
          <cell r="C20" t="str">
            <v>Бумбат-Алтай ХХК</v>
          </cell>
          <cell r="D20">
            <v>2269494</v>
          </cell>
          <cell r="E20">
            <v>921673792.74000001</v>
          </cell>
          <cell r="F20">
            <v>2711751</v>
          </cell>
          <cell r="G20">
            <v>1096066531.24</v>
          </cell>
          <cell r="H20">
            <v>2017740323.98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S20">
            <v>4981245</v>
          </cell>
          <cell r="T20">
            <v>2017740323.98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1133217</v>
          </cell>
          <cell r="E21">
            <v>87670652.370000005</v>
          </cell>
          <cell r="F21">
            <v>2223345</v>
          </cell>
          <cell r="G21">
            <v>145897380.19999999</v>
          </cell>
          <cell r="H21">
            <v>233568032.56999999</v>
          </cell>
          <cell r="I21">
            <v>435</v>
          </cell>
          <cell r="J21">
            <v>43500000</v>
          </cell>
          <cell r="K21">
            <v>0</v>
          </cell>
          <cell r="L21">
            <v>0</v>
          </cell>
          <cell r="M21">
            <v>43500000</v>
          </cell>
          <cell r="S21">
            <v>3356997</v>
          </cell>
          <cell r="T21">
            <v>277068032.56999999</v>
          </cell>
        </row>
        <row r="22">
          <cell r="B22" t="str">
            <v>CTRL</v>
          </cell>
          <cell r="C22" t="str">
            <v>Централ секьюритийз ҮЦК</v>
          </cell>
          <cell r="D22">
            <v>40576</v>
          </cell>
          <cell r="E22">
            <v>27512666.59</v>
          </cell>
          <cell r="F22">
            <v>1284240</v>
          </cell>
          <cell r="G22">
            <v>61545151.740000002</v>
          </cell>
          <cell r="H22">
            <v>89057818.329999998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S22">
            <v>1324816</v>
          </cell>
          <cell r="T22">
            <v>89057818.329999998</v>
          </cell>
        </row>
        <row r="23">
          <cell r="B23" t="str">
            <v>DCF</v>
          </cell>
          <cell r="C23" t="str">
            <v>Ди Си Эф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</row>
        <row r="24">
          <cell r="B24" t="str">
            <v>DELG</v>
          </cell>
          <cell r="C24" t="str">
            <v>Дэлгэрхангай секюритиз ХХК</v>
          </cell>
          <cell r="D24">
            <v>1060</v>
          </cell>
          <cell r="E24">
            <v>1901640</v>
          </cell>
          <cell r="F24">
            <v>5167</v>
          </cell>
          <cell r="G24">
            <v>7200014</v>
          </cell>
          <cell r="H24">
            <v>9101654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S24">
            <v>6227</v>
          </cell>
          <cell r="T24">
            <v>9101654</v>
          </cell>
        </row>
        <row r="25">
          <cell r="B25" t="str">
            <v>DOMI</v>
          </cell>
          <cell r="C25" t="str">
            <v>Домикс сек ҮЦК ХХК</v>
          </cell>
          <cell r="D25">
            <v>48973</v>
          </cell>
          <cell r="E25">
            <v>12034036.640000001</v>
          </cell>
          <cell r="F25">
            <v>32907</v>
          </cell>
          <cell r="G25">
            <v>7290333.9500000002</v>
          </cell>
          <cell r="H25">
            <v>19324370.59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S25">
            <v>81880</v>
          </cell>
          <cell r="T25">
            <v>19324370.59</v>
          </cell>
        </row>
        <row r="26">
          <cell r="B26" t="str">
            <v>DRBR</v>
          </cell>
          <cell r="C26" t="str">
            <v>Дархан брокер ХХК</v>
          </cell>
          <cell r="D26">
            <v>54660</v>
          </cell>
          <cell r="E26">
            <v>16871249.100000001</v>
          </cell>
          <cell r="F26">
            <v>175863</v>
          </cell>
          <cell r="G26">
            <v>35086267.780000001</v>
          </cell>
          <cell r="H26">
            <v>51957516.880000003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S26">
            <v>230523</v>
          </cell>
          <cell r="T26">
            <v>51957516.880000003</v>
          </cell>
        </row>
        <row r="27">
          <cell r="B27" t="str">
            <v>ECM</v>
          </cell>
          <cell r="C27" t="str">
            <v>Евразиа капитал монголиа ХХК</v>
          </cell>
          <cell r="D27">
            <v>0</v>
          </cell>
          <cell r="E27">
            <v>0</v>
          </cell>
          <cell r="F27">
            <v>92907</v>
          </cell>
          <cell r="G27">
            <v>43115130.5</v>
          </cell>
          <cell r="H27">
            <v>43115130.5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S27">
            <v>92907</v>
          </cell>
          <cell r="T27">
            <v>43115130.5</v>
          </cell>
        </row>
        <row r="28">
          <cell r="B28" t="str">
            <v>FCX</v>
          </cell>
          <cell r="C28" t="str">
            <v>Эф Си Икс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</row>
        <row r="29">
          <cell r="B29" t="str">
            <v>GATR</v>
          </cell>
          <cell r="C29" t="str">
            <v>Гацуурт трейд ХХК</v>
          </cell>
          <cell r="D29">
            <v>3964</v>
          </cell>
          <cell r="E29">
            <v>1868468.5</v>
          </cell>
          <cell r="F29">
            <v>0</v>
          </cell>
          <cell r="G29">
            <v>0</v>
          </cell>
          <cell r="H29">
            <v>1868468.5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S29">
            <v>3964</v>
          </cell>
          <cell r="T29">
            <v>1868468.5</v>
          </cell>
        </row>
        <row r="30">
          <cell r="B30" t="str">
            <v>GAUL</v>
          </cell>
          <cell r="C30" t="str">
            <v>Гаүли ХХК</v>
          </cell>
          <cell r="D30">
            <v>178880</v>
          </cell>
          <cell r="E30">
            <v>226486706.90000001</v>
          </cell>
          <cell r="F30">
            <v>338896</v>
          </cell>
          <cell r="G30">
            <v>189577269.88</v>
          </cell>
          <cell r="H30">
            <v>416063976.77999997</v>
          </cell>
          <cell r="I30">
            <v>0</v>
          </cell>
          <cell r="J30">
            <v>0</v>
          </cell>
          <cell r="K30">
            <v>14</v>
          </cell>
          <cell r="L30">
            <v>1400000</v>
          </cell>
          <cell r="M30">
            <v>1400000</v>
          </cell>
          <cell r="S30">
            <v>517790</v>
          </cell>
          <cell r="T30">
            <v>417463976.77999997</v>
          </cell>
        </row>
        <row r="31">
          <cell r="B31" t="str">
            <v>GDEV</v>
          </cell>
          <cell r="C31" t="str">
            <v>Гранддевелопмент ХХК</v>
          </cell>
          <cell r="D31">
            <v>150676</v>
          </cell>
          <cell r="E31">
            <v>49138551.520000003</v>
          </cell>
          <cell r="F31">
            <v>789772</v>
          </cell>
          <cell r="G31">
            <v>67785683.599999994</v>
          </cell>
          <cell r="H31">
            <v>116924235.12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S31">
            <v>940448</v>
          </cell>
          <cell r="T31">
            <v>116924235.12</v>
          </cell>
        </row>
        <row r="32">
          <cell r="B32" t="str">
            <v>GDSC</v>
          </cell>
          <cell r="C32" t="str">
            <v>Гүүдсек ХХК</v>
          </cell>
          <cell r="D32">
            <v>1067134</v>
          </cell>
          <cell r="E32">
            <v>186561871.08000001</v>
          </cell>
          <cell r="F32">
            <v>528511</v>
          </cell>
          <cell r="G32">
            <v>87650234.030000001</v>
          </cell>
          <cell r="H32">
            <v>274212105.11000001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S32">
            <v>1595645</v>
          </cell>
          <cell r="T32">
            <v>274212105.11000001</v>
          </cell>
        </row>
        <row r="33">
          <cell r="B33" t="str">
            <v>GLMT</v>
          </cell>
          <cell r="C33" t="str">
            <v>Голомт Капитал ХХК</v>
          </cell>
          <cell r="D33">
            <v>3174648</v>
          </cell>
          <cell r="E33">
            <v>473985707.30000001</v>
          </cell>
          <cell r="F33">
            <v>2863891</v>
          </cell>
          <cell r="G33">
            <v>466478586.19999999</v>
          </cell>
          <cell r="H33">
            <v>940464293.5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S33">
            <v>6038539</v>
          </cell>
          <cell r="T33">
            <v>940464293.5</v>
          </cell>
        </row>
        <row r="34">
          <cell r="B34" t="str">
            <v>GNDX</v>
          </cell>
          <cell r="C34" t="str">
            <v>Гендекс ХХК</v>
          </cell>
          <cell r="D34">
            <v>0</v>
          </cell>
          <cell r="E34">
            <v>0</v>
          </cell>
          <cell r="F34">
            <v>17700</v>
          </cell>
          <cell r="G34">
            <v>13736600</v>
          </cell>
          <cell r="H34">
            <v>13736600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S34">
            <v>17700</v>
          </cell>
          <cell r="T34">
            <v>13736600</v>
          </cell>
        </row>
        <row r="35">
          <cell r="B35" t="str">
            <v>HUN</v>
          </cell>
          <cell r="C35" t="str">
            <v>Хүннү Эмпайр ХХК</v>
          </cell>
          <cell r="D35">
            <v>39928</v>
          </cell>
          <cell r="E35">
            <v>13820074.9</v>
          </cell>
          <cell r="F35">
            <v>4272</v>
          </cell>
          <cell r="G35">
            <v>1766248.3</v>
          </cell>
          <cell r="H35">
            <v>15586323.200000001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S35">
            <v>44200</v>
          </cell>
          <cell r="T35">
            <v>15586323.200000001</v>
          </cell>
        </row>
        <row r="36">
          <cell r="B36" t="str">
            <v>INVC</v>
          </cell>
          <cell r="C36" t="str">
            <v>Инвескор капитал ҮЦК</v>
          </cell>
          <cell r="D36">
            <v>85021</v>
          </cell>
          <cell r="E36">
            <v>9869170.0299999993</v>
          </cell>
          <cell r="F36">
            <v>44364</v>
          </cell>
          <cell r="G36">
            <v>20731319.5</v>
          </cell>
          <cell r="H36">
            <v>30600489.530000001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S36">
            <v>129385</v>
          </cell>
          <cell r="T36">
            <v>30600489.530000001</v>
          </cell>
        </row>
        <row r="37">
          <cell r="B37" t="str">
            <v>LFTI</v>
          </cell>
          <cell r="C37" t="str">
            <v>Лайфтайм инвестмент ХХК</v>
          </cell>
          <cell r="D37">
            <v>12679</v>
          </cell>
          <cell r="E37">
            <v>22468182</v>
          </cell>
          <cell r="F37">
            <v>95</v>
          </cell>
          <cell r="G37">
            <v>7125</v>
          </cell>
          <cell r="H37">
            <v>22475307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S37">
            <v>12774</v>
          </cell>
          <cell r="T37">
            <v>22475307</v>
          </cell>
        </row>
        <row r="38">
          <cell r="B38" t="str">
            <v>MERG</v>
          </cell>
          <cell r="C38" t="str">
            <v>Мэргэн санаа ХХК</v>
          </cell>
          <cell r="D38">
            <v>896</v>
          </cell>
          <cell r="E38">
            <v>187002.8</v>
          </cell>
          <cell r="F38">
            <v>257847</v>
          </cell>
          <cell r="G38">
            <v>67624104.260000005</v>
          </cell>
          <cell r="H38">
            <v>67811107.060000002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S38">
            <v>258743</v>
          </cell>
          <cell r="T38">
            <v>67811107.060000002</v>
          </cell>
        </row>
        <row r="39">
          <cell r="B39" t="str">
            <v>MIBG</v>
          </cell>
          <cell r="C39" t="str">
            <v>Эм Ай Би Жи ХХК</v>
          </cell>
          <cell r="D39">
            <v>300</v>
          </cell>
          <cell r="E39">
            <v>1950000</v>
          </cell>
          <cell r="F39">
            <v>935</v>
          </cell>
          <cell r="G39">
            <v>129965</v>
          </cell>
          <cell r="H39">
            <v>2079965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S39">
            <v>1235</v>
          </cell>
          <cell r="T39">
            <v>2079965</v>
          </cell>
        </row>
        <row r="40">
          <cell r="B40" t="str">
            <v>MICC</v>
          </cell>
          <cell r="C40" t="str">
            <v>Эм Ай Си Си ХХК</v>
          </cell>
          <cell r="D40">
            <v>1118</v>
          </cell>
          <cell r="E40">
            <v>8218125</v>
          </cell>
          <cell r="F40">
            <v>34205</v>
          </cell>
          <cell r="G40">
            <v>5071263</v>
          </cell>
          <cell r="H40">
            <v>13289388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S40">
            <v>35323</v>
          </cell>
          <cell r="T40">
            <v>13289388</v>
          </cell>
        </row>
        <row r="41">
          <cell r="B41" t="str">
            <v>MNET</v>
          </cell>
          <cell r="C41" t="str">
            <v>Ард секюритиз ХХК</v>
          </cell>
          <cell r="D41">
            <v>27219926</v>
          </cell>
          <cell r="E41">
            <v>19368710827.919998</v>
          </cell>
          <cell r="F41">
            <v>21522866</v>
          </cell>
          <cell r="G41">
            <v>12660417867.549999</v>
          </cell>
          <cell r="H41">
            <v>32029128695.469997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S41">
            <v>48742792</v>
          </cell>
          <cell r="T41">
            <v>32029128695.469997</v>
          </cell>
        </row>
        <row r="42">
          <cell r="B42" t="str">
            <v>MOHU</v>
          </cell>
          <cell r="C42" t="str">
            <v>Монгол хувьцаа ХХК</v>
          </cell>
          <cell r="D42">
            <v>2000</v>
          </cell>
          <cell r="E42">
            <v>420000</v>
          </cell>
          <cell r="F42">
            <v>0</v>
          </cell>
          <cell r="G42">
            <v>0</v>
          </cell>
          <cell r="H42">
            <v>420000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S42">
            <v>2000</v>
          </cell>
          <cell r="T42">
            <v>420000</v>
          </cell>
        </row>
        <row r="43">
          <cell r="B43" t="str">
            <v>MONG</v>
          </cell>
          <cell r="C43" t="str">
            <v>Монгол секюритиес ХК</v>
          </cell>
          <cell r="D43">
            <v>0</v>
          </cell>
          <cell r="E43">
            <v>0</v>
          </cell>
          <cell r="F43">
            <v>2718</v>
          </cell>
          <cell r="G43">
            <v>2385411</v>
          </cell>
          <cell r="H43">
            <v>2385411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S43">
            <v>2718</v>
          </cell>
          <cell r="T43">
            <v>2385411</v>
          </cell>
        </row>
        <row r="44">
          <cell r="B44" t="str">
            <v>MSDQ</v>
          </cell>
          <cell r="C44" t="str">
            <v>Масдак ХХК</v>
          </cell>
          <cell r="D44">
            <v>22847</v>
          </cell>
          <cell r="E44">
            <v>5487267</v>
          </cell>
          <cell r="F44">
            <v>55293</v>
          </cell>
          <cell r="G44">
            <v>110221289.90000001</v>
          </cell>
          <cell r="H44">
            <v>115708556.90000001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S44">
            <v>78140</v>
          </cell>
          <cell r="T44">
            <v>115708556.90000001</v>
          </cell>
        </row>
        <row r="45">
          <cell r="B45" t="str">
            <v>MSEC</v>
          </cell>
          <cell r="C45" t="str">
            <v>Монсек ХХК</v>
          </cell>
          <cell r="D45">
            <v>228843</v>
          </cell>
          <cell r="E45">
            <v>71751613.390000001</v>
          </cell>
          <cell r="F45">
            <v>452096</v>
          </cell>
          <cell r="G45">
            <v>90513147.459999993</v>
          </cell>
          <cell r="H45">
            <v>162264760.84999999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S45">
            <v>680939</v>
          </cell>
          <cell r="T45">
            <v>162264760.84999999</v>
          </cell>
        </row>
        <row r="46">
          <cell r="B46" t="str">
            <v>NOVL</v>
          </cell>
          <cell r="C46" t="str">
            <v>Новел инвестмент ХХК</v>
          </cell>
          <cell r="D46">
            <v>444645</v>
          </cell>
          <cell r="E46">
            <v>156586607.90000001</v>
          </cell>
          <cell r="F46">
            <v>455851</v>
          </cell>
          <cell r="G46">
            <v>186121054.44999999</v>
          </cell>
          <cell r="H46">
            <v>342707662.35000002</v>
          </cell>
          <cell r="I46">
            <v>0</v>
          </cell>
          <cell r="J46">
            <v>0</v>
          </cell>
          <cell r="K46">
            <v>5</v>
          </cell>
          <cell r="L46">
            <v>500000</v>
          </cell>
          <cell r="M46">
            <v>500000</v>
          </cell>
          <cell r="S46">
            <v>900501</v>
          </cell>
          <cell r="T46">
            <v>343207662.35000002</v>
          </cell>
        </row>
        <row r="47">
          <cell r="B47" t="str">
            <v>NSEC</v>
          </cell>
          <cell r="C47" t="str">
            <v>Нэйшнл сэкюритис ХХК</v>
          </cell>
          <cell r="D47">
            <v>36768</v>
          </cell>
          <cell r="E47">
            <v>9341652.6300000008</v>
          </cell>
          <cell r="F47">
            <v>12450</v>
          </cell>
          <cell r="G47">
            <v>3038329.84</v>
          </cell>
          <cell r="H47">
            <v>12379982.470000001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S47">
            <v>49218</v>
          </cell>
          <cell r="T47">
            <v>12379982.470000001</v>
          </cell>
        </row>
        <row r="48">
          <cell r="B48" t="str">
            <v>RISM</v>
          </cell>
          <cell r="C48" t="str">
            <v>Райнос инвестмент ҮЦК ХХК</v>
          </cell>
          <cell r="D48">
            <v>3517954</v>
          </cell>
          <cell r="E48">
            <v>154908573.41</v>
          </cell>
          <cell r="F48">
            <v>1253117</v>
          </cell>
          <cell r="G48">
            <v>53950265</v>
          </cell>
          <cell r="H48">
            <v>208858838.41</v>
          </cell>
          <cell r="I48">
            <v>0</v>
          </cell>
          <cell r="J48">
            <v>0</v>
          </cell>
          <cell r="K48">
            <v>1</v>
          </cell>
          <cell r="L48">
            <v>100000</v>
          </cell>
          <cell r="M48">
            <v>100000</v>
          </cell>
          <cell r="S48">
            <v>4771072</v>
          </cell>
          <cell r="T48">
            <v>208958838.41</v>
          </cell>
        </row>
        <row r="49">
          <cell r="B49" t="str">
            <v>SANR</v>
          </cell>
          <cell r="C49" t="str">
            <v>Санар ХХК</v>
          </cell>
          <cell r="D49">
            <v>3102</v>
          </cell>
          <cell r="E49">
            <v>2113355</v>
          </cell>
          <cell r="F49">
            <v>9666</v>
          </cell>
          <cell r="G49">
            <v>13136530</v>
          </cell>
          <cell r="H49">
            <v>15249885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S49">
            <v>12768</v>
          </cell>
          <cell r="T49">
            <v>15249885</v>
          </cell>
        </row>
        <row r="50">
          <cell r="B50" t="str">
            <v>SECP</v>
          </cell>
          <cell r="C50" t="str">
            <v>СИКАП</v>
          </cell>
          <cell r="D50">
            <v>44821</v>
          </cell>
          <cell r="E50">
            <v>948153</v>
          </cell>
          <cell r="F50">
            <v>229207</v>
          </cell>
          <cell r="G50">
            <v>20161417.199999999</v>
          </cell>
          <cell r="H50">
            <v>21109570.199999999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S50">
            <v>274028</v>
          </cell>
          <cell r="T50">
            <v>21109570.199999999</v>
          </cell>
        </row>
        <row r="51">
          <cell r="B51" t="str">
            <v>SGC</v>
          </cell>
          <cell r="C51" t="str">
            <v>Эс Жи Капитал ХХК</v>
          </cell>
          <cell r="D51">
            <v>1030</v>
          </cell>
          <cell r="E51">
            <v>85440</v>
          </cell>
          <cell r="F51">
            <v>1807</v>
          </cell>
          <cell r="G51">
            <v>154280</v>
          </cell>
          <cell r="H51">
            <v>239720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S51">
            <v>2837</v>
          </cell>
          <cell r="T51">
            <v>239720</v>
          </cell>
        </row>
        <row r="52">
          <cell r="B52" t="str">
            <v>SILS</v>
          </cell>
          <cell r="C52" t="str">
            <v>Силвэр лайт секюритиз ҮЦК</v>
          </cell>
          <cell r="D52">
            <v>1</v>
          </cell>
          <cell r="E52">
            <v>3299</v>
          </cell>
          <cell r="F52">
            <v>75</v>
          </cell>
          <cell r="G52">
            <v>101250</v>
          </cell>
          <cell r="H52">
            <v>104549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S52">
            <v>76</v>
          </cell>
          <cell r="T52">
            <v>104549</v>
          </cell>
        </row>
        <row r="53">
          <cell r="B53" t="str">
            <v>STIN</v>
          </cell>
          <cell r="C53" t="str">
            <v>Стандарт инвестмент ХХК</v>
          </cell>
          <cell r="D53">
            <v>20151279</v>
          </cell>
          <cell r="E53">
            <v>860636771.62</v>
          </cell>
          <cell r="F53">
            <v>21832782</v>
          </cell>
          <cell r="G53">
            <v>6031621817</v>
          </cell>
          <cell r="H53">
            <v>6892258588.6199999</v>
          </cell>
          <cell r="I53">
            <v>10</v>
          </cell>
          <cell r="J53">
            <v>4000000</v>
          </cell>
          <cell r="K53">
            <v>10</v>
          </cell>
          <cell r="L53">
            <v>4000000</v>
          </cell>
          <cell r="M53">
            <v>8000000</v>
          </cell>
          <cell r="S53">
            <v>41984081</v>
          </cell>
          <cell r="T53">
            <v>6900258588.6199999</v>
          </cell>
        </row>
        <row r="54">
          <cell r="B54" t="str">
            <v>TABO</v>
          </cell>
          <cell r="C54" t="str">
            <v>Таван богд ХХК</v>
          </cell>
          <cell r="D54">
            <v>73386</v>
          </cell>
          <cell r="E54">
            <v>2470315.7999999998</v>
          </cell>
          <cell r="F54">
            <v>54200</v>
          </cell>
          <cell r="G54">
            <v>4212354.5</v>
          </cell>
          <cell r="H54">
            <v>6682670.2999999998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S54">
            <v>127586</v>
          </cell>
          <cell r="T54">
            <v>6682670.2999999998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15728</v>
          </cell>
          <cell r="E55">
            <v>15150361.35</v>
          </cell>
          <cell r="F55">
            <v>114141</v>
          </cell>
          <cell r="G55">
            <v>382749750.38</v>
          </cell>
          <cell r="H55">
            <v>397900111.73000002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S55">
            <v>129869</v>
          </cell>
          <cell r="T55">
            <v>397900111.73000002</v>
          </cell>
        </row>
        <row r="56">
          <cell r="B56" t="str">
            <v>TDB</v>
          </cell>
          <cell r="C56" t="str">
            <v>Ти Ди Би Капитал ХХК</v>
          </cell>
          <cell r="D56">
            <v>2962365</v>
          </cell>
          <cell r="E56">
            <v>634497275.67999995</v>
          </cell>
          <cell r="F56">
            <v>2313259</v>
          </cell>
          <cell r="G56">
            <v>595266691.07000005</v>
          </cell>
          <cell r="H56">
            <v>1229763966.75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S56">
            <v>5275624</v>
          </cell>
          <cell r="T56">
            <v>1229763966.75</v>
          </cell>
        </row>
        <row r="57">
          <cell r="B57" t="str">
            <v>TNGR</v>
          </cell>
          <cell r="C57" t="str">
            <v>Тэнгэр капитал ХХК</v>
          </cell>
          <cell r="D57">
            <v>122386</v>
          </cell>
          <cell r="E57">
            <v>99898217.140000001</v>
          </cell>
          <cell r="F57">
            <v>32697</v>
          </cell>
          <cell r="G57">
            <v>11189346.199999999</v>
          </cell>
          <cell r="H57">
            <v>111087563.34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S57">
            <v>155083</v>
          </cell>
          <cell r="T57">
            <v>111087563.34</v>
          </cell>
        </row>
        <row r="58">
          <cell r="B58" t="str">
            <v>TTOL</v>
          </cell>
          <cell r="C58" t="str">
            <v>Апекс Капитал ҮЦК</v>
          </cell>
          <cell r="D58">
            <v>1594487</v>
          </cell>
          <cell r="E58">
            <v>347157343.57999998</v>
          </cell>
          <cell r="F58">
            <v>2510329</v>
          </cell>
          <cell r="G58">
            <v>490655982.41000003</v>
          </cell>
          <cell r="H58">
            <v>837813325.99000001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S58">
            <v>4104816</v>
          </cell>
          <cell r="T58">
            <v>837813325.99000001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1021</v>
          </cell>
          <cell r="E59">
            <v>1029524</v>
          </cell>
          <cell r="F59">
            <v>5682</v>
          </cell>
          <cell r="G59">
            <v>3110430</v>
          </cell>
          <cell r="H59">
            <v>4139954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S59">
            <v>6703</v>
          </cell>
          <cell r="T59">
            <v>4139954</v>
          </cell>
        </row>
        <row r="60">
          <cell r="B60" t="str">
            <v>ZGB</v>
          </cell>
          <cell r="C60" t="str">
            <v>Зэт жи би ХХК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S60">
            <v>0</v>
          </cell>
          <cell r="T60">
            <v>0</v>
          </cell>
        </row>
        <row r="61">
          <cell r="B61" t="str">
            <v>ZRGD</v>
          </cell>
          <cell r="C61" t="str">
            <v>Зэргэд ХХК</v>
          </cell>
          <cell r="D61">
            <v>30772</v>
          </cell>
          <cell r="E61">
            <v>8177974.54</v>
          </cell>
          <cell r="F61">
            <v>130922</v>
          </cell>
          <cell r="G61">
            <v>41783330.859999999</v>
          </cell>
          <cell r="H61">
            <v>49961305.399999999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S61">
            <v>161694</v>
          </cell>
          <cell r="T61">
            <v>49961305.399999999</v>
          </cell>
        </row>
        <row r="62">
          <cell r="D62">
            <v>71716910</v>
          </cell>
          <cell r="E62">
            <v>24861621654.639999</v>
          </cell>
          <cell r="F62">
            <v>71716910</v>
          </cell>
          <cell r="G62">
            <v>24861621654.639999</v>
          </cell>
          <cell r="H62">
            <v>49723243309.279999</v>
          </cell>
          <cell r="I62">
            <v>455</v>
          </cell>
          <cell r="J62">
            <v>48510000</v>
          </cell>
          <cell r="K62">
            <v>455</v>
          </cell>
          <cell r="L62">
            <v>48510000</v>
          </cell>
          <cell r="M62">
            <v>97020000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143434730</v>
          </cell>
          <cell r="T62">
            <v>49820263309.279999</v>
          </cell>
        </row>
      </sheetData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MNET</v>
          </cell>
          <cell r="C16" t="str">
            <v>"АРД СЕКЬЮРИТИЗ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42706161554.160004</v>
          </cell>
          <cell r="H16">
            <v>0</v>
          </cell>
          <cell r="I16">
            <v>1010000</v>
          </cell>
          <cell r="J16">
            <v>0</v>
          </cell>
          <cell r="K16">
            <v>0</v>
          </cell>
          <cell r="L16">
            <v>0</v>
          </cell>
          <cell r="M16">
            <v>42707171554.160004</v>
          </cell>
          <cell r="N16">
            <v>50011868184.930008</v>
          </cell>
        </row>
        <row r="17">
          <cell r="B17" t="str">
            <v>BDSC</v>
          </cell>
          <cell r="C17" t="str">
            <v>"БИ ДИ СЕК ҮЦК" 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3692889064.9099998</v>
          </cell>
          <cell r="H17">
            <v>0</v>
          </cell>
          <cell r="I17">
            <v>6020000</v>
          </cell>
          <cell r="J17">
            <v>0</v>
          </cell>
          <cell r="K17">
            <v>0</v>
          </cell>
          <cell r="L17">
            <v>0</v>
          </cell>
          <cell r="M17">
            <v>3698909064.9099998</v>
          </cell>
          <cell r="N17">
            <v>12460085895.09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F18">
            <v>0</v>
          </cell>
          <cell r="G18">
            <v>14310014.630000001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14310014.630000001</v>
          </cell>
          <cell r="N18">
            <v>5903195670.5200005</v>
          </cell>
        </row>
        <row r="19">
          <cell r="B19" t="str">
            <v>STIN</v>
          </cell>
          <cell r="C19" t="str">
            <v>"СТАНДАРТ ИНВЕСТМЕНТ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5840706197.3299999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5840706197.3299999</v>
          </cell>
          <cell r="N19">
            <v>6344927331.1199999</v>
          </cell>
        </row>
        <row r="20">
          <cell r="B20" t="str">
            <v>GLMT</v>
          </cell>
          <cell r="C20" t="str">
            <v>"ГОЛОМТ КАПИТАЛ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1645760787.75</v>
          </cell>
          <cell r="H20">
            <v>0</v>
          </cell>
          <cell r="I20">
            <v>13522820</v>
          </cell>
          <cell r="J20">
            <v>0</v>
          </cell>
          <cell r="K20">
            <v>0</v>
          </cell>
          <cell r="L20">
            <v>0</v>
          </cell>
          <cell r="M20">
            <v>1659283607.75</v>
          </cell>
          <cell r="N20">
            <v>3327406172.5</v>
          </cell>
        </row>
        <row r="21">
          <cell r="B21" t="str">
            <v>ARD</v>
          </cell>
          <cell r="C21" t="str">
            <v>"АРД КАПИТАЛ ГРУПП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1519773980.5699999</v>
          </cell>
          <cell r="H21">
            <v>0</v>
          </cell>
          <cell r="I21">
            <v>42640000</v>
          </cell>
          <cell r="J21">
            <v>0</v>
          </cell>
          <cell r="K21">
            <v>0</v>
          </cell>
          <cell r="L21">
            <v>0</v>
          </cell>
          <cell r="M21">
            <v>1562413980.5699999</v>
          </cell>
          <cell r="N21">
            <v>3004758625.3999996</v>
          </cell>
        </row>
        <row r="22">
          <cell r="B22" t="str">
            <v>BUMB</v>
          </cell>
          <cell r="C22" t="str">
            <v>"БУМБАТ-АЛТАЙ ҮЦК" ХХК</v>
          </cell>
          <cell r="D22" t="str">
            <v>●</v>
          </cell>
          <cell r="E22">
            <v>0</v>
          </cell>
          <cell r="F22">
            <v>0</v>
          </cell>
          <cell r="G22">
            <v>1925336335.48</v>
          </cell>
          <cell r="H22">
            <v>0</v>
          </cell>
          <cell r="I22">
            <v>700000</v>
          </cell>
          <cell r="J22">
            <v>0</v>
          </cell>
          <cell r="K22">
            <v>0</v>
          </cell>
          <cell r="L22">
            <v>0</v>
          </cell>
          <cell r="M22">
            <v>1926036335.48</v>
          </cell>
          <cell r="N22">
            <v>2814945438.4200001</v>
          </cell>
        </row>
        <row r="23">
          <cell r="B23" t="str">
            <v>TDB</v>
          </cell>
          <cell r="C23" t="str">
            <v>"ТИ ДИ БИ КАПИТАЛ ҮЦК" ХХК</v>
          </cell>
          <cell r="D23" t="str">
            <v>●</v>
          </cell>
          <cell r="E23" t="str">
            <v>●</v>
          </cell>
          <cell r="F23">
            <v>0</v>
          </cell>
          <cell r="G23">
            <v>1461544672.79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1461544672.79</v>
          </cell>
          <cell r="N23">
            <v>2365596558.3000002</v>
          </cell>
        </row>
        <row r="24">
          <cell r="B24" t="str">
            <v>BZIN</v>
          </cell>
          <cell r="C24" t="str">
            <v>"МИРЭ ЭССЭТ СЕКЬЮРИТИС МОНГОЛ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665806773.5</v>
          </cell>
          <cell r="H24">
            <v>0</v>
          </cell>
          <cell r="I24">
            <v>702810480</v>
          </cell>
          <cell r="J24">
            <v>0</v>
          </cell>
          <cell r="K24">
            <v>0</v>
          </cell>
          <cell r="L24">
            <v>0</v>
          </cell>
          <cell r="M24">
            <v>1368617253.5</v>
          </cell>
          <cell r="N24">
            <v>2152112112.0100002</v>
          </cell>
        </row>
        <row r="25">
          <cell r="B25" t="str">
            <v>TTOL</v>
          </cell>
          <cell r="C25" t="str">
            <v>"АПЕКС КАПИТАЛ ҮЦК" ХХК</v>
          </cell>
          <cell r="D25" t="str">
            <v>●</v>
          </cell>
          <cell r="E25">
            <v>0</v>
          </cell>
          <cell r="F25" t="str">
            <v>●</v>
          </cell>
          <cell r="G25">
            <v>1216201604.3399999</v>
          </cell>
          <cell r="H25">
            <v>0</v>
          </cell>
          <cell r="I25">
            <v>1000000</v>
          </cell>
          <cell r="J25">
            <v>0</v>
          </cell>
          <cell r="K25">
            <v>0</v>
          </cell>
          <cell r="L25">
            <v>0</v>
          </cell>
          <cell r="M25">
            <v>1217201604.3399999</v>
          </cell>
          <cell r="N25">
            <v>1514616709.1199999</v>
          </cell>
        </row>
        <row r="26">
          <cell r="B26" t="str">
            <v>GAUL</v>
          </cell>
          <cell r="C26" t="str">
            <v>"ГАҮЛИ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763021893.0999999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763021893.0999999</v>
          </cell>
          <cell r="N26">
            <v>890066115.20999992</v>
          </cell>
        </row>
        <row r="27">
          <cell r="B27" t="str">
            <v>MIBG</v>
          </cell>
          <cell r="C27" t="str">
            <v>"ЭМ АЙ БИ ЖИ ХХК ҮЦК"</v>
          </cell>
          <cell r="D27" t="str">
            <v>●</v>
          </cell>
          <cell r="E27">
            <v>0</v>
          </cell>
          <cell r="F27">
            <v>0</v>
          </cell>
          <cell r="G27">
            <v>480009.6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480009.6</v>
          </cell>
          <cell r="N27">
            <v>353280009.60000002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360033721.10000002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360033721.10000002</v>
          </cell>
          <cell r="N28">
            <v>672799383.63</v>
          </cell>
        </row>
        <row r="29">
          <cell r="B29" t="str">
            <v>NOVL</v>
          </cell>
          <cell r="C29" t="str">
            <v>"НОВЕЛ ИНВЕСТМЕНТ ҮЦК" ХХК</v>
          </cell>
          <cell r="D29" t="str">
            <v>●</v>
          </cell>
          <cell r="E29">
            <v>0</v>
          </cell>
          <cell r="F29" t="str">
            <v>●</v>
          </cell>
          <cell r="G29">
            <v>234174721.56999999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234174721.56999999</v>
          </cell>
          <cell r="N29">
            <v>362543506.81999999</v>
          </cell>
        </row>
        <row r="30">
          <cell r="B30" t="str">
            <v>MSEC</v>
          </cell>
          <cell r="C30" t="str">
            <v>"МОНСЕК ҮЦК" ХХК</v>
          </cell>
          <cell r="D30" t="str">
            <v>●</v>
          </cell>
          <cell r="E30">
            <v>0</v>
          </cell>
          <cell r="F30">
            <v>0</v>
          </cell>
          <cell r="G30">
            <v>247717948.32999998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247717948.32999998</v>
          </cell>
          <cell r="N30">
            <v>320471866.25999999</v>
          </cell>
        </row>
        <row r="31">
          <cell r="B31" t="str">
            <v>TCHB</v>
          </cell>
          <cell r="C31" t="str">
            <v>"ТУЛГАТ ЧАНДМАНЬ БАЯН  ҮЦК" ХХК</v>
          </cell>
          <cell r="D31" t="str">
            <v>●</v>
          </cell>
          <cell r="E31">
            <v>0</v>
          </cell>
          <cell r="F31">
            <v>0</v>
          </cell>
          <cell r="G31">
            <v>138936135.52000001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138936135.52000001</v>
          </cell>
          <cell r="N31">
            <v>187745219.59</v>
          </cell>
        </row>
        <row r="32">
          <cell r="B32" t="str">
            <v>BLMB</v>
          </cell>
          <cell r="C32" t="str">
            <v xml:space="preserve">"БЛҮМСБЮРИ СЕКЮРИТИЕС ҮЦК" ХХК </v>
          </cell>
          <cell r="D32" t="str">
            <v>●</v>
          </cell>
          <cell r="E32">
            <v>0</v>
          </cell>
          <cell r="F32">
            <v>0</v>
          </cell>
          <cell r="G32">
            <v>108124404.78999999</v>
          </cell>
          <cell r="H32">
            <v>0</v>
          </cell>
          <cell r="I32">
            <v>8880000</v>
          </cell>
          <cell r="J32">
            <v>0</v>
          </cell>
          <cell r="K32">
            <v>0</v>
          </cell>
          <cell r="L32">
            <v>0</v>
          </cell>
          <cell r="M32">
            <v>117004404.78999999</v>
          </cell>
          <cell r="N32">
            <v>161268011.13999999</v>
          </cell>
        </row>
        <row r="33">
          <cell r="B33" t="str">
            <v>GDEV</v>
          </cell>
          <cell r="C33" t="str">
            <v>"ГРАНДДЕВЕЛОПМЕНТ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113582915.62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113582915.62</v>
          </cell>
          <cell r="N33">
            <v>139666180.22</v>
          </cell>
        </row>
        <row r="34">
          <cell r="B34" t="str">
            <v>DRBR</v>
          </cell>
          <cell r="C34" t="str">
            <v>"ДАРХАН БРОКЕР ҮЦК" ХХК</v>
          </cell>
          <cell r="D34" t="str">
            <v>●</v>
          </cell>
          <cell r="E34">
            <v>0</v>
          </cell>
          <cell r="F34">
            <v>0</v>
          </cell>
          <cell r="G34">
            <v>93217794.609999999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93217794.609999999</v>
          </cell>
          <cell r="N34">
            <v>97276873.409999996</v>
          </cell>
        </row>
        <row r="35">
          <cell r="B35" t="str">
            <v>BLAC</v>
          </cell>
          <cell r="C35" t="str">
            <v>"БЛЭКСТОУН ИНТЕРНЭЙШНЛ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79333334.980000004</v>
          </cell>
        </row>
        <row r="36">
          <cell r="B36" t="str">
            <v>CTRL</v>
          </cell>
          <cell r="C36" t="str">
            <v>"ЦЕНТРАЛ СЕКЬЮРИТИЙЗ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52360522.939999998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52360522.939999998</v>
          </cell>
          <cell r="N36">
            <v>69371927.450000003</v>
          </cell>
        </row>
        <row r="37">
          <cell r="B37" t="str">
            <v>ZRGD</v>
          </cell>
          <cell r="C37" t="str">
            <v>"ЗЭРГЭД ҮЦК" ХХК</v>
          </cell>
          <cell r="D37" t="str">
            <v>●</v>
          </cell>
          <cell r="E37">
            <v>0</v>
          </cell>
          <cell r="F37">
            <v>0</v>
          </cell>
          <cell r="G37">
            <v>59398873.909999996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59398873.909999996</v>
          </cell>
          <cell r="N37">
            <v>67100629.659999996</v>
          </cell>
        </row>
        <row r="38">
          <cell r="B38" t="str">
            <v>MICC</v>
          </cell>
          <cell r="C38" t="str">
            <v>"ЭМ АЙ СИ СИ  ҮЦК" ХХК</v>
          </cell>
          <cell r="D38" t="str">
            <v>●</v>
          </cell>
          <cell r="E38" t="str">
            <v>●</v>
          </cell>
          <cell r="F38">
            <v>0</v>
          </cell>
          <cell r="G38">
            <v>28453700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28453700</v>
          </cell>
          <cell r="N38">
            <v>50641700</v>
          </cell>
        </row>
        <row r="39">
          <cell r="B39" t="str">
            <v>BATS</v>
          </cell>
          <cell r="C39" t="str">
            <v>"БАТС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40437253.299999997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40437253.299999997</v>
          </cell>
          <cell r="N39">
            <v>50383143.299999997</v>
          </cell>
        </row>
        <row r="40">
          <cell r="B40" t="str">
            <v>GATR</v>
          </cell>
          <cell r="C40" t="str">
            <v>"ГАЦУУРТ ТРЕЙД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25729935.900000002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25729935.900000002</v>
          </cell>
          <cell r="N40">
            <v>47926146.700000003</v>
          </cell>
        </row>
        <row r="41">
          <cell r="B41" t="str">
            <v>NSEC</v>
          </cell>
          <cell r="C41" t="str">
            <v>"НЭЙШНЛ СЕКЮРИТИС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9163978.3900000006</v>
          </cell>
          <cell r="H41">
            <v>0</v>
          </cell>
          <cell r="I41">
            <v>8080000</v>
          </cell>
          <cell r="J41">
            <v>0</v>
          </cell>
          <cell r="K41">
            <v>0</v>
          </cell>
          <cell r="L41">
            <v>0</v>
          </cell>
          <cell r="M41">
            <v>17243978.390000001</v>
          </cell>
          <cell r="N41">
            <v>32771322.950000003</v>
          </cell>
        </row>
        <row r="42">
          <cell r="B42" t="str">
            <v>TABO</v>
          </cell>
          <cell r="C42" t="str">
            <v>"ТАВАН БОГД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35289337.780000001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35289337.780000001</v>
          </cell>
          <cell r="N42">
            <v>41024837.780000001</v>
          </cell>
        </row>
        <row r="43">
          <cell r="B43" t="str">
            <v>BULG</v>
          </cell>
          <cell r="C43" t="str">
            <v>"БУЛГАН БРОКЕР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37208122.299999997</v>
          </cell>
          <cell r="H43">
            <v>0</v>
          </cell>
          <cell r="I43">
            <v>1600000</v>
          </cell>
          <cell r="J43">
            <v>0</v>
          </cell>
          <cell r="K43">
            <v>0</v>
          </cell>
          <cell r="L43">
            <v>0</v>
          </cell>
          <cell r="M43">
            <v>38808122.299999997</v>
          </cell>
          <cell r="N43">
            <v>40831678.5</v>
          </cell>
        </row>
        <row r="44">
          <cell r="B44" t="str">
            <v>SGC</v>
          </cell>
          <cell r="C44" t="str">
            <v>"ЭС ЖИ КАПИТАЛ ҮЦК" ХХК</v>
          </cell>
          <cell r="D44" t="str">
            <v>●</v>
          </cell>
          <cell r="E44" t="str">
            <v>●</v>
          </cell>
          <cell r="F44" t="str">
            <v>●</v>
          </cell>
          <cell r="G44">
            <v>18764310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18764310</v>
          </cell>
          <cell r="N44">
            <v>38944158</v>
          </cell>
        </row>
        <row r="45">
          <cell r="B45" t="str">
            <v>DELG</v>
          </cell>
          <cell r="C45" t="str">
            <v>"ДЭЛГЭРХАНГАЙ СЕКЮРИТИЗ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31656256.300000001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31656256.300000001</v>
          </cell>
          <cell r="N45">
            <v>33923206.600000001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22617207.199999999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22617207.199999999</v>
          </cell>
          <cell r="N46">
            <v>28130945.979999997</v>
          </cell>
        </row>
        <row r="47">
          <cell r="B47" t="str">
            <v>TNGR</v>
          </cell>
          <cell r="C47" t="str">
            <v>"ТЭНГЭР КАПИТАЛ  ҮЦК" ХХК</v>
          </cell>
          <cell r="D47" t="str">
            <v>●</v>
          </cell>
          <cell r="E47">
            <v>0</v>
          </cell>
          <cell r="F47" t="str">
            <v>●</v>
          </cell>
          <cell r="G47">
            <v>24080777.719999999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24080777.719999999</v>
          </cell>
          <cell r="N47">
            <v>27095981.859999999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>
            <v>0</v>
          </cell>
          <cell r="G48">
            <v>10061199.1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10061199.1</v>
          </cell>
          <cell r="N48">
            <v>25393679.600000001</v>
          </cell>
        </row>
        <row r="49">
          <cell r="B49" t="str">
            <v>HUN</v>
          </cell>
          <cell r="C49" t="str">
            <v>"ХҮННҮ ЭМПАЙР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15133433.6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15133433.6</v>
          </cell>
          <cell r="N49">
            <v>22706605.629999999</v>
          </cell>
        </row>
        <row r="50">
          <cell r="B50" t="str">
            <v>DOMI</v>
          </cell>
          <cell r="C50" t="str">
            <v>"ДОМИКС СЕК ҮЦК" ХХК</v>
          </cell>
          <cell r="D50" t="str">
            <v>●</v>
          </cell>
          <cell r="E50">
            <v>0</v>
          </cell>
          <cell r="F50">
            <v>0</v>
          </cell>
          <cell r="G50">
            <v>17293235.48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17293235.48</v>
          </cell>
          <cell r="N50">
            <v>22284349.450000003</v>
          </cell>
        </row>
        <row r="51">
          <cell r="B51" t="str">
            <v>RISM</v>
          </cell>
          <cell r="C51" t="str">
            <v>"РАЙНОС ИНВЕСТМЕНТ ҮЦК" ХХК</v>
          </cell>
          <cell r="D51" t="str">
            <v>●</v>
          </cell>
          <cell r="E51">
            <v>0</v>
          </cell>
          <cell r="F51" t="str">
            <v>●</v>
          </cell>
          <cell r="G51">
            <v>3040320</v>
          </cell>
          <cell r="H51">
            <v>0</v>
          </cell>
          <cell r="I51">
            <v>9898000</v>
          </cell>
          <cell r="J51">
            <v>0</v>
          </cell>
          <cell r="K51">
            <v>0</v>
          </cell>
          <cell r="L51">
            <v>0</v>
          </cell>
          <cell r="M51">
            <v>12938320</v>
          </cell>
          <cell r="N51">
            <v>18338740</v>
          </cell>
        </row>
        <row r="52">
          <cell r="B52" t="str">
            <v>SILS</v>
          </cell>
          <cell r="C52" t="str">
            <v>"СИЛВЭР ЛАЙТ СЕКЮРИТИЙЗ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13341931.859999999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13341931.859999999</v>
          </cell>
          <cell r="N52">
            <v>13341931.859999999</v>
          </cell>
        </row>
        <row r="53">
          <cell r="B53" t="str">
            <v>SECP</v>
          </cell>
          <cell r="C53" t="str">
            <v>"СИКАП  ҮЦК" ХХК</v>
          </cell>
          <cell r="D53" t="str">
            <v>●</v>
          </cell>
          <cell r="E53" t="str">
            <v>●</v>
          </cell>
          <cell r="F53">
            <v>0</v>
          </cell>
          <cell r="G53">
            <v>10249484.449999999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10249484.449999999</v>
          </cell>
          <cell r="N53">
            <v>11952111.449999999</v>
          </cell>
        </row>
        <row r="54">
          <cell r="B54" t="str">
            <v>ARGB</v>
          </cell>
          <cell r="C54" t="str">
            <v>"АРГАЙ БЭСТ ҮЦК" ХХК</v>
          </cell>
          <cell r="D54" t="str">
            <v>●</v>
          </cell>
          <cell r="E54">
            <v>0</v>
          </cell>
          <cell r="F54">
            <v>0</v>
          </cell>
          <cell r="G54">
            <v>7485229.5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7485229.5</v>
          </cell>
          <cell r="N54">
            <v>10852909.529999999</v>
          </cell>
        </row>
        <row r="55">
          <cell r="B55" t="str">
            <v>ECM</v>
          </cell>
          <cell r="C55" t="str">
            <v>"ЕВРАЗИА КАПИТАЛ ХОЛДИНГ ҮЦК" ХК</v>
          </cell>
          <cell r="D55" t="str">
            <v>●</v>
          </cell>
          <cell r="E55" t="str">
            <v>●</v>
          </cell>
          <cell r="F55" t="str">
            <v>●</v>
          </cell>
          <cell r="G55">
            <v>9955300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9955300</v>
          </cell>
          <cell r="N55">
            <v>10042800</v>
          </cell>
        </row>
        <row r="56">
          <cell r="B56" t="str">
            <v>UNDR</v>
          </cell>
          <cell r="C56" t="str">
            <v>"ӨНДӨРХААН ИНВЕСТ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8139594.75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8139594.75</v>
          </cell>
          <cell r="N56">
            <v>8689394.75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7553197.7999999998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7553197.7999999998</v>
          </cell>
          <cell r="N57">
            <v>8434732.8000000007</v>
          </cell>
        </row>
        <row r="58">
          <cell r="B58" t="str">
            <v>MERG</v>
          </cell>
          <cell r="C58" t="str">
            <v>"МЭРГЭН САНАА ҮЦК" ХХК</v>
          </cell>
          <cell r="D58" t="str">
            <v>●</v>
          </cell>
          <cell r="E58">
            <v>0</v>
          </cell>
          <cell r="F58">
            <v>0</v>
          </cell>
          <cell r="G58">
            <v>6576888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6576888</v>
          </cell>
          <cell r="N58">
            <v>7134800</v>
          </cell>
        </row>
        <row r="59">
          <cell r="B59" t="str">
            <v>SANR</v>
          </cell>
          <cell r="C59" t="str">
            <v>"САНАР ҮЦК" ХХК</v>
          </cell>
          <cell r="D59" t="str">
            <v>●</v>
          </cell>
          <cell r="E59">
            <v>0</v>
          </cell>
          <cell r="F59">
            <v>0</v>
          </cell>
          <cell r="G59">
            <v>146600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146600</v>
          </cell>
          <cell r="N59">
            <v>5291793</v>
          </cell>
        </row>
        <row r="60">
          <cell r="B60" t="str">
            <v>APS</v>
          </cell>
          <cell r="C60" t="str">
            <v>"АЗИА ПАСИФИК СЕКЬЮРИТИС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246850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246850</v>
          </cell>
          <cell r="N60">
            <v>260552</v>
          </cell>
        </row>
        <row r="61">
          <cell r="B61" t="str">
            <v>ALTN</v>
          </cell>
          <cell r="C61" t="str">
            <v>"АЛТАН ХОРОМСОГ ҮЦК" ХХК</v>
          </cell>
          <cell r="D61" t="str">
            <v>●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ZGB</v>
          </cell>
          <cell r="C63" t="str">
            <v>"ЗЭТ ЖИ БИ ҮЦК" ХХК</v>
          </cell>
          <cell r="D63" t="str">
            <v>●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MOHU</v>
          </cell>
          <cell r="C64" t="str">
            <v>"MОНГОЛ ХУВЬЦАА"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BSK</v>
          </cell>
          <cell r="C65" t="str">
            <v>"БЛЮСКАЙ СЕКЬЮРИТИЗ ҮЦК" ХК</v>
          </cell>
          <cell r="D65" t="str">
            <v>●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"ДИ СИ ЭФ ҮЦК"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3"/>
  <sheetViews>
    <sheetView tabSelected="1" topLeftCell="A13" zoomScale="70" zoomScaleNormal="70" zoomScaleSheetLayoutView="70" zoomScalePageLayoutView="70" workbookViewId="0">
      <selection activeCell="E15" sqref="E15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1.7109375" style="2" bestFit="1" customWidth="1"/>
    <col min="8" max="8" width="10" style="3" customWidth="1"/>
    <col min="9" max="9" width="18" style="3" customWidth="1"/>
    <col min="10" max="10" width="20.7109375" style="1" customWidth="1"/>
    <col min="11" max="11" width="10.140625" style="1" customWidth="1"/>
    <col min="12" max="12" width="20.42578125" style="1" customWidth="1"/>
    <col min="13" max="13" width="22.28515625" style="1" customWidth="1"/>
    <col min="14" max="14" width="22.7109375" style="1" customWidth="1"/>
    <col min="15" max="15" width="15.85546875" style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J7" s="5"/>
      <c r="K7" s="5"/>
      <c r="L7" s="5"/>
    </row>
    <row r="8" spans="1:16" x14ac:dyDescent="0.25">
      <c r="H8" s="6"/>
      <c r="I8" s="6"/>
      <c r="J8" s="7"/>
      <c r="K8" s="7"/>
      <c r="L8" s="7"/>
      <c r="M8" s="7"/>
    </row>
    <row r="9" spans="1:16" ht="15" customHeight="1" x14ac:dyDescent="0.25">
      <c r="B9" s="8"/>
      <c r="C9" s="9"/>
      <c r="D9" s="38" t="s">
        <v>0</v>
      </c>
      <c r="E9" s="38"/>
      <c r="F9" s="38"/>
      <c r="G9" s="38"/>
      <c r="H9" s="38"/>
      <c r="I9" s="38"/>
      <c r="J9" s="38"/>
      <c r="K9" s="38"/>
      <c r="L9" s="38"/>
      <c r="M9" s="9"/>
      <c r="N9" s="9"/>
      <c r="O9" s="9"/>
    </row>
    <row r="11" spans="1:16" ht="15" customHeight="1" thickBot="1" x14ac:dyDescent="0.3">
      <c r="L11" s="39" t="s">
        <v>126</v>
      </c>
      <c r="M11" s="39"/>
      <c r="N11" s="39"/>
      <c r="O11" s="39"/>
    </row>
    <row r="12" spans="1:16" ht="14.45" customHeight="1" x14ac:dyDescent="0.25">
      <c r="A12" s="40" t="s">
        <v>1</v>
      </c>
      <c r="B12" s="42" t="s">
        <v>2</v>
      </c>
      <c r="C12" s="42" t="s">
        <v>3</v>
      </c>
      <c r="D12" s="42" t="s">
        <v>4</v>
      </c>
      <c r="E12" s="42"/>
      <c r="F12" s="42"/>
      <c r="G12" s="44" t="s">
        <v>125</v>
      </c>
      <c r="H12" s="44"/>
      <c r="I12" s="44"/>
      <c r="J12" s="44"/>
      <c r="K12" s="44"/>
      <c r="L12" s="44"/>
      <c r="M12" s="44"/>
      <c r="N12" s="46" t="s">
        <v>124</v>
      </c>
      <c r="O12" s="47"/>
    </row>
    <row r="13" spans="1:16" s="8" customFormat="1" ht="15.75" customHeight="1" x14ac:dyDescent="0.25">
      <c r="A13" s="41"/>
      <c r="B13" s="43"/>
      <c r="C13" s="43"/>
      <c r="D13" s="43"/>
      <c r="E13" s="43"/>
      <c r="F13" s="43"/>
      <c r="G13" s="45"/>
      <c r="H13" s="45"/>
      <c r="I13" s="45"/>
      <c r="J13" s="45"/>
      <c r="K13" s="45"/>
      <c r="L13" s="45"/>
      <c r="M13" s="45"/>
      <c r="N13" s="33"/>
      <c r="O13" s="34"/>
      <c r="P13" s="10"/>
    </row>
    <row r="14" spans="1:16" s="8" customFormat="1" ht="33.75" customHeight="1" x14ac:dyDescent="0.25">
      <c r="A14" s="41"/>
      <c r="B14" s="43"/>
      <c r="C14" s="43"/>
      <c r="D14" s="43"/>
      <c r="E14" s="43"/>
      <c r="F14" s="43"/>
      <c r="G14" s="50" t="s">
        <v>5</v>
      </c>
      <c r="H14" s="51"/>
      <c r="I14" s="51"/>
      <c r="J14" s="45" t="s">
        <v>105</v>
      </c>
      <c r="K14" s="45"/>
      <c r="L14" s="45"/>
      <c r="M14" s="45" t="s">
        <v>6</v>
      </c>
      <c r="N14" s="33" t="s">
        <v>7</v>
      </c>
      <c r="O14" s="34" t="s">
        <v>8</v>
      </c>
      <c r="P14" s="10"/>
    </row>
    <row r="15" spans="1:16" s="8" customFormat="1" ht="47.25" x14ac:dyDescent="0.25">
      <c r="A15" s="41"/>
      <c r="B15" s="43"/>
      <c r="C15" s="43"/>
      <c r="D15" s="25" t="s">
        <v>9</v>
      </c>
      <c r="E15" s="25" t="s">
        <v>10</v>
      </c>
      <c r="F15" s="25" t="s">
        <v>11</v>
      </c>
      <c r="G15" s="26" t="s">
        <v>121</v>
      </c>
      <c r="H15" s="11" t="s">
        <v>104</v>
      </c>
      <c r="I15" s="26" t="s">
        <v>122</v>
      </c>
      <c r="J15" s="26" t="s">
        <v>106</v>
      </c>
      <c r="K15" s="26" t="s">
        <v>104</v>
      </c>
      <c r="L15" s="32" t="s">
        <v>123</v>
      </c>
      <c r="M15" s="45"/>
      <c r="N15" s="33"/>
      <c r="O15" s="35"/>
      <c r="P15" s="10"/>
    </row>
    <row r="16" spans="1:16" x14ac:dyDescent="0.25">
      <c r="A16" s="27">
        <v>1</v>
      </c>
      <c r="B16" s="12" t="s">
        <v>29</v>
      </c>
      <c r="C16" s="13" t="s">
        <v>30</v>
      </c>
      <c r="D16" s="14" t="s">
        <v>14</v>
      </c>
      <c r="E16" s="15" t="s">
        <v>14</v>
      </c>
      <c r="F16" s="15" t="s">
        <v>14</v>
      </c>
      <c r="G16" s="16">
        <f>VLOOKUP(B16,[4]Brokers!$B$9:$J$69,7,0)</f>
        <v>32029128695.469997</v>
      </c>
      <c r="H16" s="16">
        <f>VLOOKUP(B16,[1]Brokers!$B$9:$AC$69,28,0)</f>
        <v>0</v>
      </c>
      <c r="I16" s="16">
        <f>VLOOKUP(B16,[4]Brokers!$B$9:$Y$62,12,0)</f>
        <v>0</v>
      </c>
      <c r="J16" s="16">
        <f>VLOOKUP(B16,[2]Brokers!$B$9:$M$69,12,0)</f>
        <v>0</v>
      </c>
      <c r="K16" s="16">
        <v>0</v>
      </c>
      <c r="L16" s="16">
        <f>VLOOKUP(B16,[3]Brokers!$B$12:$R$62,17,0)</f>
        <v>0</v>
      </c>
      <c r="M16" s="24">
        <f>L16+I16+J16+H16+G16+K16</f>
        <v>32029128695.469997</v>
      </c>
      <c r="N16" s="24">
        <f>+VLOOKUP(B16,[5]Sheet1!$B$16:$N$67,13,0)+M16</f>
        <v>82040996880.400009</v>
      </c>
      <c r="O16" s="28">
        <f>N16/$N$68</f>
        <v>0.57100956818865534</v>
      </c>
    </row>
    <row r="17" spans="1:16" x14ac:dyDescent="0.25">
      <c r="A17" s="27">
        <f>+A16+1</f>
        <v>2</v>
      </c>
      <c r="B17" s="12" t="s">
        <v>12</v>
      </c>
      <c r="C17" s="13" t="s">
        <v>13</v>
      </c>
      <c r="D17" s="14" t="s">
        <v>14</v>
      </c>
      <c r="E17" s="15" t="s">
        <v>14</v>
      </c>
      <c r="F17" s="15" t="s">
        <v>14</v>
      </c>
      <c r="G17" s="16">
        <f>VLOOKUP(B17,[4]Brokers!$B$9:$J$69,7,0)</f>
        <v>1535228429.8599999</v>
      </c>
      <c r="H17" s="16">
        <f>VLOOKUP(B17,[1]Brokers!$B$9:$AC$69,28,0)</f>
        <v>0</v>
      </c>
      <c r="I17" s="16">
        <f>VLOOKUP(B17,[4]Brokers!$B$9:$Y$62,12,0)</f>
        <v>0</v>
      </c>
      <c r="J17" s="16">
        <f>VLOOKUP(B17,[2]Brokers!$B$9:$M$69,12,0)</f>
        <v>0</v>
      </c>
      <c r="K17" s="16">
        <v>0</v>
      </c>
      <c r="L17" s="16">
        <f>VLOOKUP(B17,[3]Brokers!$B$12:$R$62,17,0)</f>
        <v>0</v>
      </c>
      <c r="M17" s="24">
        <f>L17+I17+J17+H17+G17+K17</f>
        <v>1535228429.8599999</v>
      </c>
      <c r="N17" s="24">
        <f>+VLOOKUP(B17,[5]Sheet1!$B$16:$N$67,13,0)+M17</f>
        <v>13995314324.950001</v>
      </c>
      <c r="O17" s="28">
        <f>N17/$N$68</f>
        <v>9.7408109277416652E-2</v>
      </c>
    </row>
    <row r="18" spans="1:16" x14ac:dyDescent="0.25">
      <c r="A18" s="27">
        <f t="shared" ref="A18:A67" si="0">+A17+1</f>
        <v>3</v>
      </c>
      <c r="B18" s="12" t="s">
        <v>27</v>
      </c>
      <c r="C18" s="13" t="s">
        <v>28</v>
      </c>
      <c r="D18" s="14" t="s">
        <v>14</v>
      </c>
      <c r="E18" s="15" t="s">
        <v>14</v>
      </c>
      <c r="F18" s="15" t="s">
        <v>14</v>
      </c>
      <c r="G18" s="16">
        <f>VLOOKUP(B18,[4]Brokers!$B$9:$J$69,7,0)</f>
        <v>6892258588.6199999</v>
      </c>
      <c r="H18" s="16">
        <f>VLOOKUP(B18,[1]Brokers!$B$9:$AC$69,28,0)</f>
        <v>0</v>
      </c>
      <c r="I18" s="16">
        <f>VLOOKUP(B18,[4]Brokers!$B$9:$Y$62,12,0)</f>
        <v>8000000</v>
      </c>
      <c r="J18" s="16">
        <f>VLOOKUP(B18,[2]Brokers!$B$9:$M$69,12,0)</f>
        <v>0</v>
      </c>
      <c r="K18" s="16">
        <v>0</v>
      </c>
      <c r="L18" s="16">
        <f>VLOOKUP(B18,[3]Brokers!$B$12:$R$62,17,0)</f>
        <v>0</v>
      </c>
      <c r="M18" s="24">
        <f>L18+I18+J18+H18+G18+K18</f>
        <v>6900258588.6199999</v>
      </c>
      <c r="N18" s="24">
        <f>+VLOOKUP(B18,[5]Sheet1!$B$16:$N$67,13,0)+M18</f>
        <v>13245185919.74</v>
      </c>
      <c r="O18" s="28">
        <f>N18/$N$68</f>
        <v>9.2187176901748047E-2</v>
      </c>
    </row>
    <row r="19" spans="1:16" x14ac:dyDescent="0.25">
      <c r="A19" s="27">
        <f t="shared" si="0"/>
        <v>4</v>
      </c>
      <c r="B19" s="12" t="s">
        <v>111</v>
      </c>
      <c r="C19" s="13" t="s">
        <v>112</v>
      </c>
      <c r="D19" s="14" t="s">
        <v>14</v>
      </c>
      <c r="E19" s="14" t="s">
        <v>14</v>
      </c>
      <c r="F19" s="14"/>
      <c r="G19" s="16">
        <f>VLOOKUP(B19,[4]Brokers!$B$9:$J$69,7,0)</f>
        <v>30600489.530000001</v>
      </c>
      <c r="H19" s="16">
        <f>VLOOKUP(B19,[1]Brokers!$B$9:$AC$69,28,0)</f>
        <v>0</v>
      </c>
      <c r="I19" s="16">
        <f>VLOOKUP(B19,[4]Brokers!$B$9:$Y$62,12,0)</f>
        <v>0</v>
      </c>
      <c r="J19" s="16">
        <f>VLOOKUP(B19,[2]Brokers!$B$9:$M$69,12,0)</f>
        <v>0</v>
      </c>
      <c r="K19" s="16">
        <v>0</v>
      </c>
      <c r="L19" s="16">
        <f>VLOOKUP(B19,[3]Brokers!$B$12:$R$62,17,0)</f>
        <v>0</v>
      </c>
      <c r="M19" s="24">
        <f>L19+I19+J19+H19+G19+K19</f>
        <v>30600489.530000001</v>
      </c>
      <c r="N19" s="24">
        <f>+VLOOKUP(B19,[5]Sheet1!$B$16:$N$67,13,0)+M19</f>
        <v>5933796160.0500002</v>
      </c>
      <c r="O19" s="28">
        <f>N19/$N$68</f>
        <v>4.1299527210878179E-2</v>
      </c>
    </row>
    <row r="20" spans="1:16" x14ac:dyDescent="0.25">
      <c r="A20" s="27">
        <f t="shared" si="0"/>
        <v>5</v>
      </c>
      <c r="B20" s="12" t="s">
        <v>41</v>
      </c>
      <c r="C20" s="13" t="s">
        <v>42</v>
      </c>
      <c r="D20" s="14" t="s">
        <v>14</v>
      </c>
      <c r="E20" s="14"/>
      <c r="F20" s="15"/>
      <c r="G20" s="16">
        <f>VLOOKUP(B20,[4]Brokers!$B$9:$J$69,7,0)</f>
        <v>2017740323.98</v>
      </c>
      <c r="H20" s="16">
        <f>VLOOKUP(B20,[1]Brokers!$B$9:$AC$69,28,0)</f>
        <v>0</v>
      </c>
      <c r="I20" s="16">
        <f>VLOOKUP(B20,[4]Brokers!$B$9:$Y$62,12,0)</f>
        <v>0</v>
      </c>
      <c r="J20" s="16">
        <f>VLOOKUP(B20,[2]Brokers!$B$9:$M$69,12,0)</f>
        <v>0</v>
      </c>
      <c r="K20" s="16">
        <v>0</v>
      </c>
      <c r="L20" s="16">
        <f>VLOOKUP(B20,[3]Brokers!$B$12:$R$62,17,0)</f>
        <v>0</v>
      </c>
      <c r="M20" s="24">
        <f>L20+I20+J20+H20+G20+K20</f>
        <v>2017740323.98</v>
      </c>
      <c r="N20" s="24">
        <f>+VLOOKUP(B20,[5]Sheet1!$B$16:$N$67,13,0)+M20</f>
        <v>4832685762.3999996</v>
      </c>
      <c r="O20" s="28">
        <f>N20/$N$68</f>
        <v>3.3635742071763473E-2</v>
      </c>
    </row>
    <row r="21" spans="1:16" x14ac:dyDescent="0.25">
      <c r="A21" s="27">
        <f t="shared" si="0"/>
        <v>6</v>
      </c>
      <c r="B21" s="12" t="s">
        <v>19</v>
      </c>
      <c r="C21" s="13" t="s">
        <v>20</v>
      </c>
      <c r="D21" s="14" t="s">
        <v>14</v>
      </c>
      <c r="E21" s="15" t="s">
        <v>14</v>
      </c>
      <c r="F21" s="15" t="s">
        <v>14</v>
      </c>
      <c r="G21" s="16">
        <f>VLOOKUP(B21,[4]Brokers!$B$9:$J$69,7,0)</f>
        <v>940464293.5</v>
      </c>
      <c r="H21" s="16">
        <f>VLOOKUP(B21,[1]Brokers!$B$9:$AC$69,28,0)</f>
        <v>0</v>
      </c>
      <c r="I21" s="16">
        <f>VLOOKUP(B21,[4]Brokers!$B$9:$Y$62,12,0)</f>
        <v>0</v>
      </c>
      <c r="J21" s="16">
        <f>VLOOKUP(B21,[2]Brokers!$B$9:$M$69,12,0)</f>
        <v>0</v>
      </c>
      <c r="K21" s="16">
        <v>0</v>
      </c>
      <c r="L21" s="16">
        <f>VLOOKUP(B21,[3]Brokers!$B$12:$R$62,17,0)</f>
        <v>0</v>
      </c>
      <c r="M21" s="24">
        <f>L21+I21+J21+H21+G21+K21</f>
        <v>940464293.5</v>
      </c>
      <c r="N21" s="24">
        <f>+VLOOKUP(B21,[5]Sheet1!$B$16:$N$67,13,0)+M21</f>
        <v>4267870466</v>
      </c>
      <c r="O21" s="28">
        <f>N21/$N$68</f>
        <v>2.9704598487856566E-2</v>
      </c>
    </row>
    <row r="22" spans="1:16" x14ac:dyDescent="0.25">
      <c r="A22" s="27">
        <f t="shared" si="0"/>
        <v>7</v>
      </c>
      <c r="B22" s="12" t="s">
        <v>23</v>
      </c>
      <c r="C22" s="13" t="s">
        <v>24</v>
      </c>
      <c r="D22" s="14" t="s">
        <v>14</v>
      </c>
      <c r="E22" s="15" t="s">
        <v>14</v>
      </c>
      <c r="F22" s="15"/>
      <c r="G22" s="16">
        <f>VLOOKUP(B22,[4]Brokers!$B$9:$J$69,7,0)</f>
        <v>1046961756.5899999</v>
      </c>
      <c r="H22" s="16">
        <f>VLOOKUP(B22,[1]Brokers!$B$9:$AC$69,28,0)</f>
        <v>0</v>
      </c>
      <c r="I22" s="16">
        <f>VLOOKUP(B22,[4]Brokers!$B$9:$Y$62,12,0)</f>
        <v>43520000</v>
      </c>
      <c r="J22" s="16">
        <f>VLOOKUP(B22,[2]Brokers!$B$9:$M$69,12,0)</f>
        <v>0</v>
      </c>
      <c r="K22" s="16">
        <v>0</v>
      </c>
      <c r="L22" s="16">
        <f>VLOOKUP(B22,[3]Brokers!$B$12:$R$62,17,0)</f>
        <v>0</v>
      </c>
      <c r="M22" s="24">
        <f>L22+I22+J22+H22+G22+K22</f>
        <v>1090481756.5899999</v>
      </c>
      <c r="N22" s="24">
        <f>+VLOOKUP(B22,[5]Sheet1!$B$16:$N$67,13,0)+M22</f>
        <v>4095240381.9899998</v>
      </c>
      <c r="O22" s="28">
        <f>N22/$N$68</f>
        <v>2.8503084202619117E-2</v>
      </c>
    </row>
    <row r="23" spans="1:16" x14ac:dyDescent="0.25">
      <c r="A23" s="27">
        <f t="shared" si="0"/>
        <v>8</v>
      </c>
      <c r="B23" s="12" t="s">
        <v>25</v>
      </c>
      <c r="C23" s="13" t="s">
        <v>26</v>
      </c>
      <c r="D23" s="14" t="s">
        <v>14</v>
      </c>
      <c r="E23" s="15" t="s">
        <v>14</v>
      </c>
      <c r="F23" s="15"/>
      <c r="G23" s="16">
        <f>VLOOKUP(B23,[4]Brokers!$B$9:$J$69,7,0)</f>
        <v>1229763966.75</v>
      </c>
      <c r="H23" s="16">
        <f>VLOOKUP(B23,[1]Brokers!$B$9:$AC$69,28,0)</f>
        <v>0</v>
      </c>
      <c r="I23" s="16">
        <f>VLOOKUP(B23,[4]Brokers!$B$9:$Y$62,12,0)</f>
        <v>0</v>
      </c>
      <c r="J23" s="16">
        <f>VLOOKUP(B23,[2]Brokers!$B$9:$M$69,12,0)</f>
        <v>0</v>
      </c>
      <c r="K23" s="16">
        <v>0</v>
      </c>
      <c r="L23" s="16">
        <f>VLOOKUP(B23,[3]Brokers!$B$12:$R$62,17,0)</f>
        <v>0</v>
      </c>
      <c r="M23" s="24">
        <f>L23+I23+J23+H23+G23+K23</f>
        <v>1229763966.75</v>
      </c>
      <c r="N23" s="24">
        <f>+VLOOKUP(B23,[5]Sheet1!$B$16:$N$67,13,0)+M23</f>
        <v>3595360525.0500002</v>
      </c>
      <c r="O23" s="28">
        <f>N23/$N$68</f>
        <v>2.5023894625320016E-2</v>
      </c>
    </row>
    <row r="24" spans="1:16" x14ac:dyDescent="0.25">
      <c r="A24" s="27">
        <f t="shared" si="0"/>
        <v>9</v>
      </c>
      <c r="B24" s="12" t="s">
        <v>21</v>
      </c>
      <c r="C24" s="13" t="s">
        <v>22</v>
      </c>
      <c r="D24" s="14" t="s">
        <v>14</v>
      </c>
      <c r="E24" s="15" t="s">
        <v>14</v>
      </c>
      <c r="F24" s="15" t="s">
        <v>14</v>
      </c>
      <c r="G24" s="16">
        <f>VLOOKUP(B24,[4]Brokers!$B$9:$J$69,7,0)</f>
        <v>233568032.56999999</v>
      </c>
      <c r="H24" s="16">
        <f>VLOOKUP(B24,[1]Brokers!$B$9:$AC$69,28,0)</f>
        <v>0</v>
      </c>
      <c r="I24" s="16">
        <f>VLOOKUP(B24,[4]Brokers!$B$9:$Y$62,12,0)</f>
        <v>43500000</v>
      </c>
      <c r="J24" s="16">
        <f>VLOOKUP(B24,[2]Brokers!$B$9:$M$69,12,0)</f>
        <v>0</v>
      </c>
      <c r="K24" s="16">
        <v>0</v>
      </c>
      <c r="L24" s="16">
        <f>VLOOKUP(B24,[3]Brokers!$B$12:$R$62,17,0)</f>
        <v>0</v>
      </c>
      <c r="M24" s="24">
        <f>L24+I24+J24+H24+G24+K24</f>
        <v>277068032.56999999</v>
      </c>
      <c r="N24" s="24">
        <f>+VLOOKUP(B24,[5]Sheet1!$B$16:$N$67,13,0)+M24</f>
        <v>2429180144.5800004</v>
      </c>
      <c r="O24" s="28">
        <f>N24/$N$68</f>
        <v>1.6907219050875073E-2</v>
      </c>
    </row>
    <row r="25" spans="1:16" s="23" customFormat="1" x14ac:dyDescent="0.25">
      <c r="A25" s="27">
        <f t="shared" si="0"/>
        <v>10</v>
      </c>
      <c r="B25" s="12" t="s">
        <v>77</v>
      </c>
      <c r="C25" s="13" t="s">
        <v>109</v>
      </c>
      <c r="D25" s="14" t="s">
        <v>14</v>
      </c>
      <c r="E25" s="15"/>
      <c r="F25" s="15" t="s">
        <v>14</v>
      </c>
      <c r="G25" s="16">
        <f>VLOOKUP(B25,[4]Brokers!$B$9:$J$69,7,0)</f>
        <v>837813325.99000001</v>
      </c>
      <c r="H25" s="16">
        <f>VLOOKUP(B25,[1]Brokers!$B$9:$AC$69,28,0)</f>
        <v>0</v>
      </c>
      <c r="I25" s="16">
        <f>VLOOKUP(B25,[4]Brokers!$B$9:$Y$62,12,0)</f>
        <v>0</v>
      </c>
      <c r="J25" s="16">
        <f>VLOOKUP(B25,[2]Brokers!$B$9:$M$69,12,0)</f>
        <v>0</v>
      </c>
      <c r="K25" s="16">
        <v>0</v>
      </c>
      <c r="L25" s="16">
        <f>VLOOKUP(B25,[3]Brokers!$B$12:$R$62,17,0)</f>
        <v>0</v>
      </c>
      <c r="M25" s="24">
        <f>L25+I25+J25+H25+G25+K25</f>
        <v>837813325.99000001</v>
      </c>
      <c r="N25" s="24">
        <f>+VLOOKUP(B25,[5]Sheet1!$B$16:$N$67,13,0)+M25</f>
        <v>2352430035.1099997</v>
      </c>
      <c r="O25" s="28">
        <f>N25/$N$68</f>
        <v>1.6373034331852391E-2</v>
      </c>
      <c r="P25" s="10"/>
    </row>
    <row r="26" spans="1:16" x14ac:dyDescent="0.25">
      <c r="A26" s="27">
        <f t="shared" si="0"/>
        <v>11</v>
      </c>
      <c r="B26" s="12" t="s">
        <v>31</v>
      </c>
      <c r="C26" s="13" t="s">
        <v>32</v>
      </c>
      <c r="D26" s="14" t="s">
        <v>14</v>
      </c>
      <c r="E26" s="15" t="s">
        <v>14</v>
      </c>
      <c r="F26" s="15"/>
      <c r="G26" s="16">
        <f>VLOOKUP(B26,[4]Brokers!$B$9:$J$69,7,0)</f>
        <v>416063976.77999997</v>
      </c>
      <c r="H26" s="16">
        <f>VLOOKUP(B26,[1]Brokers!$B$9:$AC$69,28,0)</f>
        <v>0</v>
      </c>
      <c r="I26" s="16">
        <f>VLOOKUP(B26,[4]Brokers!$B$9:$Y$62,12,0)</f>
        <v>1400000</v>
      </c>
      <c r="J26" s="16">
        <f>VLOOKUP(B26,[2]Brokers!$B$9:$M$69,12,0)</f>
        <v>0</v>
      </c>
      <c r="K26" s="16">
        <v>0</v>
      </c>
      <c r="L26" s="16">
        <f>VLOOKUP(B26,[3]Brokers!$B$12:$R$62,17,0)</f>
        <v>0</v>
      </c>
      <c r="M26" s="24">
        <f>L26+I26+J26+H26+G26+K26</f>
        <v>417463976.77999997</v>
      </c>
      <c r="N26" s="24">
        <f>+VLOOKUP(B26,[5]Sheet1!$B$16:$N$67,13,0)+M26</f>
        <v>1307530091.9899998</v>
      </c>
      <c r="O26" s="28">
        <f>N26/$N$68</f>
        <v>9.100476854386589E-3</v>
      </c>
    </row>
    <row r="27" spans="1:16" x14ac:dyDescent="0.25">
      <c r="A27" s="27">
        <f t="shared" si="0"/>
        <v>12</v>
      </c>
      <c r="B27" s="12" t="s">
        <v>90</v>
      </c>
      <c r="C27" s="13" t="s">
        <v>91</v>
      </c>
      <c r="D27" s="14" t="s">
        <v>14</v>
      </c>
      <c r="E27" s="15" t="s">
        <v>14</v>
      </c>
      <c r="F27" s="15" t="s">
        <v>14</v>
      </c>
      <c r="G27" s="16">
        <f>VLOOKUP(B27,[4]Brokers!$B$9:$J$69,7,0)</f>
        <v>274212105.11000001</v>
      </c>
      <c r="H27" s="16">
        <f>VLOOKUP(B27,[1]Brokers!$B$9:$AC$69,28,0)</f>
        <v>0</v>
      </c>
      <c r="I27" s="16">
        <f>VLOOKUP(B27,[4]Brokers!$B$9:$Y$62,12,0)</f>
        <v>0</v>
      </c>
      <c r="J27" s="16">
        <f>VLOOKUP(B27,[2]Brokers!$B$9:$M$69,12,0)</f>
        <v>0</v>
      </c>
      <c r="K27" s="16">
        <v>0</v>
      </c>
      <c r="L27" s="16">
        <f>VLOOKUP(B27,[3]Brokers!$B$12:$R$62,17,0)</f>
        <v>0</v>
      </c>
      <c r="M27" s="24">
        <f>L27+I27+J27+H27+G27+K27</f>
        <v>274212105.11000001</v>
      </c>
      <c r="N27" s="24">
        <f>+VLOOKUP(B27,[5]Sheet1!$B$16:$N$67,13,0)+M27</f>
        <v>947011488.74000001</v>
      </c>
      <c r="O27" s="28">
        <f>N27/$N$68</f>
        <v>6.591248788010662E-3</v>
      </c>
    </row>
    <row r="28" spans="1:16" x14ac:dyDescent="0.25">
      <c r="A28" s="27">
        <f t="shared" si="0"/>
        <v>13</v>
      </c>
      <c r="B28" s="12" t="s">
        <v>15</v>
      </c>
      <c r="C28" s="13" t="s">
        <v>16</v>
      </c>
      <c r="D28" s="14" t="s">
        <v>14</v>
      </c>
      <c r="E28" s="15"/>
      <c r="F28" s="15" t="s">
        <v>14</v>
      </c>
      <c r="G28" s="16">
        <f>VLOOKUP(B28,[4]Brokers!$B$9:$J$69,7,0)</f>
        <v>342707662.35000002</v>
      </c>
      <c r="H28" s="16">
        <f>VLOOKUP(B28,[1]Brokers!$B$9:$AC$69,28,0)</f>
        <v>0</v>
      </c>
      <c r="I28" s="16">
        <f>VLOOKUP(B28,[4]Brokers!$B$9:$Y$62,12,0)</f>
        <v>500000</v>
      </c>
      <c r="J28" s="16">
        <f>VLOOKUP(B28,[2]Brokers!$B$9:$M$69,12,0)</f>
        <v>0</v>
      </c>
      <c r="K28" s="16">
        <v>0</v>
      </c>
      <c r="L28" s="16">
        <f>VLOOKUP(B28,[3]Brokers!$B$12:$R$62,17,0)</f>
        <v>0</v>
      </c>
      <c r="M28" s="24">
        <f>L28+I28+J28+H28+G28+K28</f>
        <v>343207662.35000002</v>
      </c>
      <c r="N28" s="24">
        <f>+VLOOKUP(B28,[5]Sheet1!$B$16:$N$67,13,0)+M28</f>
        <v>705751169.17000008</v>
      </c>
      <c r="O28" s="28">
        <f>N28/$N$68</f>
        <v>4.9120645248117026E-3</v>
      </c>
    </row>
    <row r="29" spans="1:16" x14ac:dyDescent="0.25">
      <c r="A29" s="27">
        <f t="shared" si="0"/>
        <v>14</v>
      </c>
      <c r="B29" s="12" t="s">
        <v>59</v>
      </c>
      <c r="C29" s="13" t="s">
        <v>60</v>
      </c>
      <c r="D29" s="14" t="s">
        <v>14</v>
      </c>
      <c r="E29" s="15"/>
      <c r="F29" s="15"/>
      <c r="G29" s="16">
        <f>VLOOKUP(B29,[4]Brokers!$B$9:$J$69,7,0)</f>
        <v>397900111.73000002</v>
      </c>
      <c r="H29" s="16">
        <f>VLOOKUP(B29,[1]Brokers!$B$9:$AC$69,28,0)</f>
        <v>0</v>
      </c>
      <c r="I29" s="16">
        <f>VLOOKUP(B29,[4]Brokers!$B$9:$Y$62,12,0)</f>
        <v>0</v>
      </c>
      <c r="J29" s="16">
        <f>VLOOKUP(B29,[2]Brokers!$B$9:$M$69,12,0)</f>
        <v>0</v>
      </c>
      <c r="K29" s="16">
        <v>0</v>
      </c>
      <c r="L29" s="16">
        <f>VLOOKUP(B29,[3]Brokers!$B$12:$R$62,17,0)</f>
        <v>0</v>
      </c>
      <c r="M29" s="24">
        <f>L29+I29+J29+H29+G29+K29</f>
        <v>397900111.73000002</v>
      </c>
      <c r="N29" s="24">
        <f>+VLOOKUP(B29,[5]Sheet1!$B$16:$N$67,13,0)+M29</f>
        <v>585645331.32000005</v>
      </c>
      <c r="O29" s="28">
        <f>N29/$N$68</f>
        <v>4.0761217009130128E-3</v>
      </c>
    </row>
    <row r="30" spans="1:16" x14ac:dyDescent="0.25">
      <c r="A30" s="27">
        <f t="shared" si="0"/>
        <v>15</v>
      </c>
      <c r="B30" s="12" t="s">
        <v>35</v>
      </c>
      <c r="C30" s="13" t="s">
        <v>36</v>
      </c>
      <c r="D30" s="14" t="s">
        <v>14</v>
      </c>
      <c r="E30" s="15"/>
      <c r="F30" s="15"/>
      <c r="G30" s="16">
        <f>VLOOKUP(B30,[4]Brokers!$B$9:$J$69,7,0)</f>
        <v>162264760.84999999</v>
      </c>
      <c r="H30" s="16">
        <f>VLOOKUP(B30,[1]Brokers!$B$9:$AC$69,28,0)</f>
        <v>0</v>
      </c>
      <c r="I30" s="16">
        <f>VLOOKUP(B30,[4]Brokers!$B$9:$Y$62,12,0)</f>
        <v>0</v>
      </c>
      <c r="J30" s="16">
        <f>VLOOKUP(B30,[2]Brokers!$B$9:$M$69,12,0)</f>
        <v>0</v>
      </c>
      <c r="K30" s="16">
        <v>0</v>
      </c>
      <c r="L30" s="16">
        <f>VLOOKUP(B30,[3]Brokers!$B$12:$R$62,17,0)</f>
        <v>0</v>
      </c>
      <c r="M30" s="24">
        <f>L30+I30+J30+H30+G30+K30</f>
        <v>162264760.84999999</v>
      </c>
      <c r="N30" s="24">
        <f>+VLOOKUP(B30,[5]Sheet1!$B$16:$N$67,13,0)+M30</f>
        <v>482736627.11000001</v>
      </c>
      <c r="O30" s="28">
        <f>N30/$N$68</f>
        <v>3.3598718138051114E-3</v>
      </c>
    </row>
    <row r="31" spans="1:16" x14ac:dyDescent="0.25">
      <c r="A31" s="27">
        <f t="shared" si="0"/>
        <v>16</v>
      </c>
      <c r="B31" s="12" t="s">
        <v>33</v>
      </c>
      <c r="C31" s="13" t="s">
        <v>34</v>
      </c>
      <c r="D31" s="14" t="s">
        <v>14</v>
      </c>
      <c r="E31" s="15"/>
      <c r="F31" s="15"/>
      <c r="G31" s="16">
        <f>VLOOKUP(B31,[4]Brokers!$B$9:$J$69,7,0)</f>
        <v>2079965</v>
      </c>
      <c r="H31" s="16">
        <f>VLOOKUP(B31,[1]Brokers!$B$9:$AC$69,28,0)</f>
        <v>0</v>
      </c>
      <c r="I31" s="16">
        <f>VLOOKUP(B31,[4]Brokers!$B$9:$Y$62,12,0)</f>
        <v>0</v>
      </c>
      <c r="J31" s="16">
        <f>VLOOKUP(B31,[2]Brokers!$B$9:$M$69,12,0)</f>
        <v>0</v>
      </c>
      <c r="K31" s="16">
        <v>0</v>
      </c>
      <c r="L31" s="16">
        <f>VLOOKUP(B31,[3]Brokers!$B$12:$R$62,17,0)</f>
        <v>0</v>
      </c>
      <c r="M31" s="24">
        <f>L31+I31+J31+H31+G31+K31</f>
        <v>2079965</v>
      </c>
      <c r="N31" s="24">
        <f>+VLOOKUP(B31,[5]Sheet1!$B$16:$N$67,13,0)+M31</f>
        <v>355359974.60000002</v>
      </c>
      <c r="O31" s="28">
        <f>N31/$N$68</f>
        <v>2.4733237450013808E-3</v>
      </c>
    </row>
    <row r="32" spans="1:16" x14ac:dyDescent="0.25">
      <c r="A32" s="27">
        <f t="shared" si="0"/>
        <v>17</v>
      </c>
      <c r="B32" s="12" t="s">
        <v>75</v>
      </c>
      <c r="C32" s="13" t="s">
        <v>76</v>
      </c>
      <c r="D32" s="14" t="s">
        <v>14</v>
      </c>
      <c r="E32" s="15"/>
      <c r="F32" s="15"/>
      <c r="G32" s="16">
        <f>VLOOKUP(B32,[4]Brokers!$B$9:$J$69,7,0)</f>
        <v>116924235.12</v>
      </c>
      <c r="H32" s="16">
        <f>VLOOKUP(B32,[1]Brokers!$B$9:$AC$69,28,0)</f>
        <v>0</v>
      </c>
      <c r="I32" s="16">
        <f>VLOOKUP(B32,[4]Brokers!$B$9:$Y$62,12,0)</f>
        <v>0</v>
      </c>
      <c r="J32" s="16">
        <f>VLOOKUP(B32,[2]Brokers!$B$9:$M$69,12,0)</f>
        <v>0</v>
      </c>
      <c r="K32" s="16">
        <v>0</v>
      </c>
      <c r="L32" s="16">
        <f>VLOOKUP(B32,[3]Brokers!$B$12:$R$62,17,0)</f>
        <v>0</v>
      </c>
      <c r="M32" s="24">
        <f>L32+I32+J32+H32+G32+K32</f>
        <v>116924235.12</v>
      </c>
      <c r="N32" s="24">
        <f>+VLOOKUP(B32,[5]Sheet1!$B$16:$N$67,13,0)+M32</f>
        <v>256590415.34</v>
      </c>
      <c r="O32" s="28">
        <f>N32/$N$68</f>
        <v>1.7858825201530969E-3</v>
      </c>
    </row>
    <row r="33" spans="1:16" x14ac:dyDescent="0.25">
      <c r="A33" s="27">
        <f t="shared" si="0"/>
        <v>18</v>
      </c>
      <c r="B33" s="12" t="s">
        <v>98</v>
      </c>
      <c r="C33" s="13" t="s">
        <v>99</v>
      </c>
      <c r="D33" s="14" t="s">
        <v>14</v>
      </c>
      <c r="E33" s="15"/>
      <c r="F33" s="15"/>
      <c r="G33" s="16">
        <f>VLOOKUP(B33,[4]Brokers!$B$9:$J$69,7,0)</f>
        <v>195988488.34999999</v>
      </c>
      <c r="H33" s="16">
        <f>VLOOKUP(B33,[1]Brokers!$B$9:$AC$69,28,0)</f>
        <v>0</v>
      </c>
      <c r="I33" s="16">
        <f>VLOOKUP(B33,[4]Brokers!$B$9:$Y$62,12,0)</f>
        <v>0</v>
      </c>
      <c r="J33" s="16">
        <f>VLOOKUP(B33,[2]Brokers!$B$9:$M$69,12,0)</f>
        <v>0</v>
      </c>
      <c r="K33" s="16">
        <v>0</v>
      </c>
      <c r="L33" s="16">
        <f>VLOOKUP(B33,[3]Brokers!$B$12:$R$62,17,0)</f>
        <v>0</v>
      </c>
      <c r="M33" s="24">
        <f>L33+I33+J33+H33+G33+K33</f>
        <v>195988488.34999999</v>
      </c>
      <c r="N33" s="24">
        <f>+VLOOKUP(B33,[5]Sheet1!$B$16:$N$67,13,0)+M33</f>
        <v>246371631.64999998</v>
      </c>
      <c r="O33" s="28">
        <f>N33/$N$68</f>
        <v>1.7147592588067418E-3</v>
      </c>
    </row>
    <row r="34" spans="1:16" x14ac:dyDescent="0.25">
      <c r="A34" s="27">
        <f t="shared" si="0"/>
        <v>19</v>
      </c>
      <c r="B34" s="12" t="s">
        <v>51</v>
      </c>
      <c r="C34" s="13" t="s">
        <v>52</v>
      </c>
      <c r="D34" s="14" t="s">
        <v>14</v>
      </c>
      <c r="E34" s="15"/>
      <c r="F34" s="15"/>
      <c r="G34" s="16">
        <f>VLOOKUP(B34,[4]Brokers!$B$9:$J$69,7,0)</f>
        <v>73354552.950000003</v>
      </c>
      <c r="H34" s="16">
        <f>VLOOKUP(B34,[1]Brokers!$B$9:$AC$69,28,0)</f>
        <v>0</v>
      </c>
      <c r="I34" s="16">
        <f>VLOOKUP(B34,[4]Brokers!$B$9:$Y$62,12,0)</f>
        <v>0</v>
      </c>
      <c r="J34" s="16">
        <f>VLOOKUP(B34,[2]Brokers!$B$9:$M$69,12,0)</f>
        <v>0</v>
      </c>
      <c r="K34" s="16">
        <v>0</v>
      </c>
      <c r="L34" s="16">
        <f>VLOOKUP(B34,[3]Brokers!$B$12:$R$62,17,0)</f>
        <v>0</v>
      </c>
      <c r="M34" s="24">
        <f>L34+I34+J34+H34+G34+K34</f>
        <v>73354552.950000003</v>
      </c>
      <c r="N34" s="24">
        <f>+VLOOKUP(B34,[5]Sheet1!$B$16:$N$67,13,0)+M34</f>
        <v>234622564.08999997</v>
      </c>
      <c r="O34" s="28">
        <f>N34/$N$68</f>
        <v>1.6329851428262265E-3</v>
      </c>
    </row>
    <row r="35" spans="1:16" x14ac:dyDescent="0.25">
      <c r="A35" s="27">
        <f t="shared" si="0"/>
        <v>20</v>
      </c>
      <c r="B35" s="12" t="s">
        <v>118</v>
      </c>
      <c r="C35" s="13" t="s">
        <v>119</v>
      </c>
      <c r="D35" s="14" t="s">
        <v>14</v>
      </c>
      <c r="E35" s="15"/>
      <c r="F35" s="14" t="s">
        <v>14</v>
      </c>
      <c r="G35" s="16">
        <f>VLOOKUP(B35,[4]Brokers!$B$9:$J$69,7,0)</f>
        <v>208858838.41</v>
      </c>
      <c r="H35" s="16">
        <f>VLOOKUP(B35,[1]Brokers!$B$9:$AC$69,28,0)</f>
        <v>0</v>
      </c>
      <c r="I35" s="16">
        <f>VLOOKUP(B35,[4]Brokers!$B$9:$Y$62,12,0)</f>
        <v>100000</v>
      </c>
      <c r="J35" s="16">
        <f>VLOOKUP(B35,[2]Brokers!$B$9:$M$69,12,0)</f>
        <v>0</v>
      </c>
      <c r="K35" s="24">
        <v>0</v>
      </c>
      <c r="L35" s="16">
        <f>VLOOKUP(B35,[3]Brokers!$B$12:$R$62,17,0)</f>
        <v>0</v>
      </c>
      <c r="M35" s="24">
        <f>L35+I35+J35+H35+G35+K35</f>
        <v>208958838.41</v>
      </c>
      <c r="N35" s="24">
        <f>+VLOOKUP(B35,[5]Sheet1!$B$16:$N$67,13,0)+M35</f>
        <v>227297578.41</v>
      </c>
      <c r="O35" s="28">
        <f>N35/$N$68</f>
        <v>1.5820028648290154E-3</v>
      </c>
    </row>
    <row r="36" spans="1:16" x14ac:dyDescent="0.25">
      <c r="A36" s="27">
        <f t="shared" si="0"/>
        <v>21</v>
      </c>
      <c r="B36" s="12" t="s">
        <v>110</v>
      </c>
      <c r="C36" s="13" t="s">
        <v>120</v>
      </c>
      <c r="D36" s="14" t="s">
        <v>14</v>
      </c>
      <c r="E36" s="15"/>
      <c r="F36" s="15"/>
      <c r="G36" s="16">
        <f>VLOOKUP(B36,[4]Brokers!$B$9:$J$69,7,0)</f>
        <v>89057818.329999998</v>
      </c>
      <c r="H36" s="16">
        <f>VLOOKUP(B36,[1]Brokers!$B$9:$AC$69,28,0)</f>
        <v>0</v>
      </c>
      <c r="I36" s="16">
        <f>VLOOKUP(B36,[4]Brokers!$B$9:$Y$62,12,0)</f>
        <v>0</v>
      </c>
      <c r="J36" s="16">
        <f>VLOOKUP(B36,[2]Brokers!$B$9:$M$69,12,0)</f>
        <v>0</v>
      </c>
      <c r="K36" s="16">
        <v>0</v>
      </c>
      <c r="L36" s="16">
        <f>VLOOKUP(B36,[3]Brokers!$B$12:$R$62,17,0)</f>
        <v>0</v>
      </c>
      <c r="M36" s="24">
        <f>L36+I36+J36+H36+G36+K36</f>
        <v>89057818.329999998</v>
      </c>
      <c r="N36" s="24">
        <f>+VLOOKUP(B36,[5]Sheet1!$B$16:$N$67,13,0)+M36</f>
        <v>158429745.78</v>
      </c>
      <c r="O36" s="28">
        <f>N36/$N$68</f>
        <v>1.102679199010181E-3</v>
      </c>
    </row>
    <row r="37" spans="1:16" x14ac:dyDescent="0.25">
      <c r="A37" s="27">
        <f t="shared" si="0"/>
        <v>22</v>
      </c>
      <c r="B37" s="12" t="s">
        <v>69</v>
      </c>
      <c r="C37" s="13" t="s">
        <v>70</v>
      </c>
      <c r="D37" s="14" t="s">
        <v>14</v>
      </c>
      <c r="E37" s="15"/>
      <c r="F37" s="15"/>
      <c r="G37" s="16">
        <f>VLOOKUP(B37,[4]Brokers!$B$9:$J$69,7,0)</f>
        <v>51957516.880000003</v>
      </c>
      <c r="H37" s="16">
        <f>VLOOKUP(B37,[1]Brokers!$B$9:$AC$69,28,0)</f>
        <v>0</v>
      </c>
      <c r="I37" s="16">
        <f>VLOOKUP(B37,[4]Brokers!$B$9:$Y$62,12,0)</f>
        <v>0</v>
      </c>
      <c r="J37" s="16">
        <f>VLOOKUP(B37,[2]Brokers!$B$9:$M$69,12,0)</f>
        <v>0</v>
      </c>
      <c r="K37" s="16">
        <v>0</v>
      </c>
      <c r="L37" s="16">
        <f>VLOOKUP(B37,[3]Brokers!$B$12:$R$62,17,0)</f>
        <v>0</v>
      </c>
      <c r="M37" s="24">
        <f>L37+I37+J37+H37+G37+K37</f>
        <v>51957516.880000003</v>
      </c>
      <c r="N37" s="24">
        <f>+VLOOKUP(B37,[5]Sheet1!$B$16:$N$67,13,0)+M37</f>
        <v>149234390.28999999</v>
      </c>
      <c r="O37" s="28">
        <f>N37/$N$68</f>
        <v>1.0386790507021285E-3</v>
      </c>
    </row>
    <row r="38" spans="1:16" x14ac:dyDescent="0.25">
      <c r="A38" s="27">
        <f t="shared" si="0"/>
        <v>23</v>
      </c>
      <c r="B38" s="12" t="s">
        <v>78</v>
      </c>
      <c r="C38" s="13" t="s">
        <v>79</v>
      </c>
      <c r="D38" s="14" t="s">
        <v>14</v>
      </c>
      <c r="E38" s="15"/>
      <c r="F38" s="15"/>
      <c r="G38" s="16">
        <f>VLOOKUP(B38,[4]Brokers!$B$9:$J$69,7,0)</f>
        <v>115708556.90000001</v>
      </c>
      <c r="H38" s="16">
        <f>VLOOKUP(B38,[1]Brokers!$B$9:$AC$69,28,0)</f>
        <v>0</v>
      </c>
      <c r="I38" s="16">
        <f>VLOOKUP(B38,[4]Brokers!$B$9:$Y$62,12,0)</f>
        <v>0</v>
      </c>
      <c r="J38" s="16">
        <f>VLOOKUP(B38,[2]Brokers!$B$9:$M$69,12,0)</f>
        <v>0</v>
      </c>
      <c r="K38" s="16">
        <v>0</v>
      </c>
      <c r="L38" s="16">
        <f>VLOOKUP(B38,[3]Brokers!$B$12:$R$62,17,0)</f>
        <v>0</v>
      </c>
      <c r="M38" s="24">
        <f>L38+I38+J38+H38+G38+K38</f>
        <v>115708556.90000001</v>
      </c>
      <c r="N38" s="24">
        <f>+VLOOKUP(B38,[5]Sheet1!$B$16:$N$67,13,0)+M38</f>
        <v>143839502.88</v>
      </c>
      <c r="O38" s="28">
        <f>N38/$N$68</f>
        <v>1.0011303561768615E-3</v>
      </c>
    </row>
    <row r="39" spans="1:16" x14ac:dyDescent="0.25">
      <c r="A39" s="27">
        <f t="shared" si="0"/>
        <v>24</v>
      </c>
      <c r="B39" s="12" t="s">
        <v>17</v>
      </c>
      <c r="C39" s="13" t="s">
        <v>18</v>
      </c>
      <c r="D39" s="14" t="s">
        <v>14</v>
      </c>
      <c r="E39" s="15"/>
      <c r="F39" s="15" t="s">
        <v>14</v>
      </c>
      <c r="G39" s="16">
        <f>VLOOKUP(B39,[4]Brokers!$B$9:$J$69,7,0)</f>
        <v>111087563.34</v>
      </c>
      <c r="H39" s="16">
        <f>VLOOKUP(B39,[1]Brokers!$B$9:$AC$69,28,0)</f>
        <v>0</v>
      </c>
      <c r="I39" s="16">
        <f>VLOOKUP(B39,[4]Brokers!$B$9:$Y$62,12,0)</f>
        <v>0</v>
      </c>
      <c r="J39" s="16">
        <f>VLOOKUP(B39,[2]Brokers!$B$9:$M$69,12,0)</f>
        <v>0</v>
      </c>
      <c r="K39" s="16">
        <v>0</v>
      </c>
      <c r="L39" s="16">
        <f>VLOOKUP(B39,[3]Brokers!$B$12:$R$62,17,0)</f>
        <v>0</v>
      </c>
      <c r="M39" s="24">
        <f>L39+I39+J39+H39+G39+K39</f>
        <v>111087563.34</v>
      </c>
      <c r="N39" s="24">
        <f>+VLOOKUP(B39,[5]Sheet1!$B$16:$N$67,13,0)+M39</f>
        <v>138183545.19999999</v>
      </c>
      <c r="O39" s="28">
        <f>N39/$N$68</f>
        <v>9.617645991120339E-4</v>
      </c>
      <c r="P39" s="1"/>
    </row>
    <row r="40" spans="1:16" x14ac:dyDescent="0.25">
      <c r="A40" s="27">
        <f t="shared" si="0"/>
        <v>25</v>
      </c>
      <c r="B40" s="12" t="s">
        <v>47</v>
      </c>
      <c r="C40" s="13" t="s">
        <v>48</v>
      </c>
      <c r="D40" s="14" t="s">
        <v>14</v>
      </c>
      <c r="E40" s="15"/>
      <c r="F40" s="15"/>
      <c r="G40" s="16">
        <f>VLOOKUP(B40,[4]Brokers!$B$9:$J$69,7,0)</f>
        <v>49961305.399999999</v>
      </c>
      <c r="H40" s="16">
        <f>VLOOKUP(B40,[1]Brokers!$B$9:$AC$69,28,0)</f>
        <v>0</v>
      </c>
      <c r="I40" s="16">
        <f>VLOOKUP(B40,[4]Brokers!$B$9:$Y$62,12,0)</f>
        <v>0</v>
      </c>
      <c r="J40" s="16">
        <f>VLOOKUP(B40,[2]Brokers!$B$9:$M$69,12,0)</f>
        <v>0</v>
      </c>
      <c r="K40" s="16">
        <v>0</v>
      </c>
      <c r="L40" s="16">
        <f>VLOOKUP(B40,[3]Brokers!$B$12:$R$62,17,0)</f>
        <v>0</v>
      </c>
      <c r="M40" s="24">
        <f>L40+I40+J40+H40+G40+K40</f>
        <v>49961305.399999999</v>
      </c>
      <c r="N40" s="24">
        <f>+VLOOKUP(B40,[5]Sheet1!$B$16:$N$67,13,0)+M40</f>
        <v>117061935.06</v>
      </c>
      <c r="O40" s="28">
        <f>N40/$N$68</f>
        <v>8.1475710354158616E-4</v>
      </c>
    </row>
    <row r="41" spans="1:16" x14ac:dyDescent="0.25">
      <c r="A41" s="27">
        <f t="shared" si="0"/>
        <v>26</v>
      </c>
      <c r="B41" s="12" t="s">
        <v>63</v>
      </c>
      <c r="C41" s="13" t="s">
        <v>64</v>
      </c>
      <c r="D41" s="14" t="s">
        <v>14</v>
      </c>
      <c r="E41" s="15"/>
      <c r="F41" s="15"/>
      <c r="G41" s="16">
        <f>VLOOKUP(B41,[4]Brokers!$B$9:$J$69,7,0)</f>
        <v>0</v>
      </c>
      <c r="H41" s="16">
        <f>VLOOKUP(B41,[1]Brokers!$B$9:$AC$69,28,0)</f>
        <v>0</v>
      </c>
      <c r="I41" s="16">
        <f>VLOOKUP(B41,[4]Brokers!$B$9:$Y$62,12,0)</f>
        <v>0</v>
      </c>
      <c r="J41" s="16">
        <f>VLOOKUP(B41,[2]Brokers!$B$9:$M$69,12,0)</f>
        <v>0</v>
      </c>
      <c r="K41" s="16">
        <v>0</v>
      </c>
      <c r="L41" s="16">
        <f>VLOOKUP(B41,[3]Brokers!$B$12:$R$62,17,0)</f>
        <v>0</v>
      </c>
      <c r="M41" s="24">
        <f>L41+I41+J41+H41+G41+K41</f>
        <v>0</v>
      </c>
      <c r="N41" s="24">
        <f>+VLOOKUP(B41,[5]Sheet1!$B$16:$N$67,13,0)+M41</f>
        <v>79333334.980000004</v>
      </c>
      <c r="O41" s="28">
        <f>N41/$N$68</f>
        <v>5.5216410175920431E-4</v>
      </c>
    </row>
    <row r="42" spans="1:16" x14ac:dyDescent="0.25">
      <c r="A42" s="27">
        <f t="shared" si="0"/>
        <v>27</v>
      </c>
      <c r="B42" s="12" t="s">
        <v>71</v>
      </c>
      <c r="C42" s="13" t="s">
        <v>72</v>
      </c>
      <c r="D42" s="14" t="s">
        <v>14</v>
      </c>
      <c r="E42" s="15"/>
      <c r="F42" s="15"/>
      <c r="G42" s="16">
        <f>VLOOKUP(B42,[4]Brokers!$B$9:$J$69,7,0)</f>
        <v>67811107.060000002</v>
      </c>
      <c r="H42" s="16">
        <f>VLOOKUP(B42,[1]Brokers!$B$9:$AC$69,28,0)</f>
        <v>0</v>
      </c>
      <c r="I42" s="16">
        <f>VLOOKUP(B42,[4]Brokers!$B$9:$Y$62,12,0)</f>
        <v>0</v>
      </c>
      <c r="J42" s="16">
        <f>VLOOKUP(B42,[2]Brokers!$B$9:$M$69,12,0)</f>
        <v>0</v>
      </c>
      <c r="K42" s="16">
        <v>0</v>
      </c>
      <c r="L42" s="16">
        <f>VLOOKUP(B42,[3]Brokers!$B$12:$R$62,17,0)</f>
        <v>0</v>
      </c>
      <c r="M42" s="24">
        <f>L42+I42+J42+H42+G42+K42</f>
        <v>67811107.060000002</v>
      </c>
      <c r="N42" s="24">
        <f>+VLOOKUP(B42,[5]Sheet1!$B$16:$N$67,13,0)+M42</f>
        <v>74945907.060000002</v>
      </c>
      <c r="O42" s="28">
        <f>N42/$N$68</f>
        <v>5.2162737722731881E-4</v>
      </c>
    </row>
    <row r="43" spans="1:16" x14ac:dyDescent="0.25">
      <c r="A43" s="27">
        <f t="shared" si="0"/>
        <v>28</v>
      </c>
      <c r="B43" s="12" t="s">
        <v>82</v>
      </c>
      <c r="C43" s="13" t="s">
        <v>83</v>
      </c>
      <c r="D43" s="14" t="s">
        <v>14</v>
      </c>
      <c r="E43" s="15" t="s">
        <v>14</v>
      </c>
      <c r="F43" s="15"/>
      <c r="G43" s="16">
        <f>VLOOKUP(B43,[4]Brokers!$B$9:$J$69,7,0)</f>
        <v>13289388</v>
      </c>
      <c r="H43" s="16">
        <f>VLOOKUP(B43,[1]Brokers!$B$9:$AC$69,28,0)</f>
        <v>0</v>
      </c>
      <c r="I43" s="16">
        <f>VLOOKUP(B43,[4]Brokers!$B$9:$Y$62,12,0)</f>
        <v>0</v>
      </c>
      <c r="J43" s="16">
        <f>VLOOKUP(B43,[2]Brokers!$B$9:$M$69,12,0)</f>
        <v>0</v>
      </c>
      <c r="K43" s="16">
        <v>0</v>
      </c>
      <c r="L43" s="16">
        <f>VLOOKUP(B43,[3]Brokers!$B$12:$R$62,17,0)</f>
        <v>0</v>
      </c>
      <c r="M43" s="24">
        <f>L43+I43+J43+H43+G43+K43</f>
        <v>13289388</v>
      </c>
      <c r="N43" s="24">
        <f>+VLOOKUP(B43,[5]Sheet1!$B$16:$N$67,13,0)+M43</f>
        <v>63931088</v>
      </c>
      <c r="O43" s="28">
        <f>N43/$N$68</f>
        <v>4.4496366866346806E-4</v>
      </c>
    </row>
    <row r="44" spans="1:16" x14ac:dyDescent="0.25">
      <c r="A44" s="27">
        <f t="shared" si="0"/>
        <v>29</v>
      </c>
      <c r="B44" s="12" t="s">
        <v>49</v>
      </c>
      <c r="C44" s="13" t="s">
        <v>50</v>
      </c>
      <c r="D44" s="14" t="s">
        <v>14</v>
      </c>
      <c r="E44" s="15"/>
      <c r="F44" s="15"/>
      <c r="G44" s="16">
        <f>VLOOKUP(B44,[4]Brokers!$B$9:$J$69,7,0)</f>
        <v>18753774.300000001</v>
      </c>
      <c r="H44" s="16">
        <f>VLOOKUP(B44,[1]Brokers!$B$9:$AC$69,28,0)</f>
        <v>0</v>
      </c>
      <c r="I44" s="16">
        <f>VLOOKUP(B44,[4]Brokers!$B$9:$Y$62,12,0)</f>
        <v>0</v>
      </c>
      <c r="J44" s="16">
        <f>VLOOKUP(B44,[2]Brokers!$B$9:$M$69,12,0)</f>
        <v>0</v>
      </c>
      <c r="K44" s="16">
        <v>0</v>
      </c>
      <c r="L44" s="16">
        <f>VLOOKUP(B44,[3]Brokers!$B$12:$R$62,17,0)</f>
        <v>0</v>
      </c>
      <c r="M44" s="24">
        <f>L44+I44+J44+H44+G44+K44</f>
        <v>18753774.300000001</v>
      </c>
      <c r="N44" s="24">
        <f>+VLOOKUP(B44,[5]Sheet1!$B$16:$N$67,13,0)+M44</f>
        <v>59585452.799999997</v>
      </c>
      <c r="O44" s="28">
        <f>N44/$N$68</f>
        <v>4.1471782361754758E-4</v>
      </c>
    </row>
    <row r="45" spans="1:16" x14ac:dyDescent="0.25">
      <c r="A45" s="27">
        <f t="shared" si="0"/>
        <v>30</v>
      </c>
      <c r="B45" s="12" t="s">
        <v>61</v>
      </c>
      <c r="C45" s="13" t="s">
        <v>62</v>
      </c>
      <c r="D45" s="14" t="s">
        <v>14</v>
      </c>
      <c r="E45" s="15" t="s">
        <v>14</v>
      </c>
      <c r="F45" s="15" t="s">
        <v>14</v>
      </c>
      <c r="G45" s="16">
        <f>VLOOKUP(B45,[4]Brokers!$B$9:$J$69,7,0)</f>
        <v>43115130.5</v>
      </c>
      <c r="H45" s="16">
        <f>VLOOKUP(B45,[1]Brokers!$B$9:$AC$69,28,0)</f>
        <v>0</v>
      </c>
      <c r="I45" s="16">
        <f>VLOOKUP(B45,[4]Brokers!$B$9:$Y$62,12,0)</f>
        <v>0</v>
      </c>
      <c r="J45" s="16">
        <f>VLOOKUP(B45,[2]Brokers!$B$9:$M$69,12,0)</f>
        <v>0</v>
      </c>
      <c r="K45" s="16">
        <v>0</v>
      </c>
      <c r="L45" s="16">
        <f>VLOOKUP(B45,[3]Brokers!$B$12:$R$62,17,0)</f>
        <v>0</v>
      </c>
      <c r="M45" s="24">
        <f>L45+I45+J45+H45+G45+K45</f>
        <v>43115130.5</v>
      </c>
      <c r="N45" s="24">
        <f>+VLOOKUP(B45,[5]Sheet1!$B$16:$N$67,13,0)+M45</f>
        <v>53157930.5</v>
      </c>
      <c r="O45" s="28">
        <f>N45/$N$68</f>
        <v>3.6998193701689644E-4</v>
      </c>
    </row>
    <row r="46" spans="1:16" x14ac:dyDescent="0.25">
      <c r="A46" s="27">
        <f t="shared" si="0"/>
        <v>31</v>
      </c>
      <c r="B46" s="12" t="s">
        <v>88</v>
      </c>
      <c r="C46" s="13" t="s">
        <v>89</v>
      </c>
      <c r="D46" s="14" t="s">
        <v>14</v>
      </c>
      <c r="E46" s="15"/>
      <c r="F46" s="15"/>
      <c r="G46" s="16">
        <f>VLOOKUP(B46,[4]Brokers!$B$9:$J$69,7,0)</f>
        <v>1868468.5</v>
      </c>
      <c r="H46" s="16">
        <f>VLOOKUP(B46,[1]Brokers!$B$9:$AC$69,28,0)</f>
        <v>0</v>
      </c>
      <c r="I46" s="16">
        <f>VLOOKUP(B46,[4]Brokers!$B$9:$Y$62,12,0)</f>
        <v>0</v>
      </c>
      <c r="J46" s="16">
        <f>VLOOKUP(B46,[2]Brokers!$B$9:$M$69,12,0)</f>
        <v>0</v>
      </c>
      <c r="K46" s="16">
        <v>0</v>
      </c>
      <c r="L46" s="16">
        <f>VLOOKUP(B46,[3]Brokers!$B$12:$R$62,17,0)</f>
        <v>0</v>
      </c>
      <c r="M46" s="24">
        <f>L46+I46+J46+H46+G46+K46</f>
        <v>1868468.5</v>
      </c>
      <c r="N46" s="24">
        <f>+VLOOKUP(B46,[5]Sheet1!$B$16:$N$67,13,0)+M46</f>
        <v>49794615.200000003</v>
      </c>
      <c r="O46" s="28">
        <f>N46/$N$68</f>
        <v>3.4657308912180084E-4</v>
      </c>
    </row>
    <row r="47" spans="1:16" x14ac:dyDescent="0.25">
      <c r="A47" s="27">
        <f t="shared" si="0"/>
        <v>32</v>
      </c>
      <c r="B47" s="12" t="s">
        <v>43</v>
      </c>
      <c r="C47" s="13" t="s">
        <v>44</v>
      </c>
      <c r="D47" s="14" t="s">
        <v>14</v>
      </c>
      <c r="E47" s="15" t="s">
        <v>14</v>
      </c>
      <c r="F47" s="15"/>
      <c r="G47" s="16">
        <f>VLOOKUP(B47,[4]Brokers!$B$9:$J$69,7,0)</f>
        <v>22475307</v>
      </c>
      <c r="H47" s="16">
        <f>VLOOKUP(B47,[1]Brokers!$B$9:$AC$69,28,0)</f>
        <v>0</v>
      </c>
      <c r="I47" s="16">
        <f>VLOOKUP(B47,[4]Brokers!$B$9:$Y$62,12,0)</f>
        <v>0</v>
      </c>
      <c r="J47" s="16">
        <f>VLOOKUP(B47,[2]Brokers!$B$9:$M$69,12,0)</f>
        <v>0</v>
      </c>
      <c r="K47" s="16">
        <v>0</v>
      </c>
      <c r="L47" s="16">
        <f>VLOOKUP(B47,[3]Brokers!$B$12:$R$62,17,0)</f>
        <v>0</v>
      </c>
      <c r="M47" s="24">
        <f>L47+I47+J47+H47+G47+K47</f>
        <v>22475307</v>
      </c>
      <c r="N47" s="24">
        <f>+VLOOKUP(B47,[5]Sheet1!$B$16:$N$67,13,0)+M47</f>
        <v>47868986.600000001</v>
      </c>
      <c r="O47" s="28">
        <f>N47/$N$68</f>
        <v>3.3317061478350555E-4</v>
      </c>
    </row>
    <row r="48" spans="1:16" x14ac:dyDescent="0.25">
      <c r="A48" s="27">
        <f t="shared" si="0"/>
        <v>33</v>
      </c>
      <c r="B48" s="12" t="s">
        <v>55</v>
      </c>
      <c r="C48" s="13" t="s">
        <v>56</v>
      </c>
      <c r="D48" s="14" t="s">
        <v>14</v>
      </c>
      <c r="E48" s="15"/>
      <c r="F48" s="15"/>
      <c r="G48" s="16">
        <f>VLOOKUP(B48,[4]Brokers!$B$9:$J$69,7,0)</f>
        <v>6682670.2999999998</v>
      </c>
      <c r="H48" s="16">
        <f>VLOOKUP(B48,[1]Brokers!$B$9:$AC$69,28,0)</f>
        <v>0</v>
      </c>
      <c r="I48" s="16">
        <f>VLOOKUP(B48,[4]Brokers!$B$9:$Y$62,12,0)</f>
        <v>0</v>
      </c>
      <c r="J48" s="16">
        <f>VLOOKUP(B48,[2]Brokers!$B$9:$M$69,12,0)</f>
        <v>0</v>
      </c>
      <c r="K48" s="16">
        <v>0</v>
      </c>
      <c r="L48" s="16">
        <f>VLOOKUP(B48,[3]Brokers!$B$12:$R$62,17,0)</f>
        <v>0</v>
      </c>
      <c r="M48" s="24">
        <f>L48+I48+J48+H48+G48+K48</f>
        <v>6682670.2999999998</v>
      </c>
      <c r="N48" s="24">
        <f>+VLOOKUP(B48,[5]Sheet1!$B$16:$N$67,13,0)+M48</f>
        <v>47707508.079999998</v>
      </c>
      <c r="O48" s="28">
        <f>N48/$N$68</f>
        <v>3.3204671595873426E-4</v>
      </c>
    </row>
    <row r="49" spans="1:16" x14ac:dyDescent="0.25">
      <c r="A49" s="27">
        <f t="shared" si="0"/>
        <v>34</v>
      </c>
      <c r="B49" s="12" t="s">
        <v>37</v>
      </c>
      <c r="C49" s="13" t="s">
        <v>38</v>
      </c>
      <c r="D49" s="14" t="s">
        <v>14</v>
      </c>
      <c r="E49" s="15" t="s">
        <v>14</v>
      </c>
      <c r="F49" s="15" t="s">
        <v>14</v>
      </c>
      <c r="G49" s="16">
        <f>VLOOKUP(B49,[4]Brokers!$B$9:$J$69,7,0)</f>
        <v>12379982.470000001</v>
      </c>
      <c r="H49" s="16">
        <f>VLOOKUP(B49,[1]Brokers!$B$9:$AC$69,28,0)</f>
        <v>0</v>
      </c>
      <c r="I49" s="16">
        <f>VLOOKUP(B49,[4]Brokers!$B$9:$Y$62,12,0)</f>
        <v>0</v>
      </c>
      <c r="J49" s="16">
        <f>VLOOKUP(B49,[2]Brokers!$B$9:$M$69,12,0)</f>
        <v>0</v>
      </c>
      <c r="K49" s="16">
        <v>0</v>
      </c>
      <c r="L49" s="16">
        <f>VLOOKUP(B49,[3]Brokers!$B$12:$R$62,17,0)</f>
        <v>0</v>
      </c>
      <c r="M49" s="24">
        <f>L49+I49+J49+H49+G49+K49</f>
        <v>12379982.470000001</v>
      </c>
      <c r="N49" s="24">
        <f>+VLOOKUP(B49,[5]Sheet1!$B$16:$N$67,13,0)+M49</f>
        <v>45151305.420000002</v>
      </c>
      <c r="O49" s="28">
        <f>N49/$N$68</f>
        <v>3.1425541365146062E-4</v>
      </c>
    </row>
    <row r="50" spans="1:16" x14ac:dyDescent="0.25">
      <c r="A50" s="27">
        <f t="shared" si="0"/>
        <v>35</v>
      </c>
      <c r="B50" s="12" t="s">
        <v>45</v>
      </c>
      <c r="C50" s="13" t="s">
        <v>46</v>
      </c>
      <c r="D50" s="14" t="s">
        <v>14</v>
      </c>
      <c r="E50" s="15"/>
      <c r="F50" s="15"/>
      <c r="G50" s="16">
        <f>VLOOKUP(B50,[4]Brokers!$B$9:$J$69,7,0)</f>
        <v>9101654</v>
      </c>
      <c r="H50" s="16">
        <f>VLOOKUP(B50,[1]Brokers!$B$9:$AC$69,28,0)</f>
        <v>0</v>
      </c>
      <c r="I50" s="16">
        <f>VLOOKUP(B50,[4]Brokers!$B$9:$Y$62,12,0)</f>
        <v>0</v>
      </c>
      <c r="J50" s="16">
        <f>VLOOKUP(B50,[2]Brokers!$B$9:$M$69,12,0)</f>
        <v>0</v>
      </c>
      <c r="K50" s="16">
        <v>0</v>
      </c>
      <c r="L50" s="16">
        <f>VLOOKUP(B50,[3]Brokers!$B$12:$R$62,17,0)</f>
        <v>0</v>
      </c>
      <c r="M50" s="24">
        <f>L50+I50+J50+H50+G50+K50</f>
        <v>9101654</v>
      </c>
      <c r="N50" s="24">
        <f>+VLOOKUP(B50,[5]Sheet1!$B$16:$N$67,13,0)+M50</f>
        <v>43024860.600000001</v>
      </c>
      <c r="O50" s="28">
        <f>N50/$N$68</f>
        <v>2.9945524806820591E-4</v>
      </c>
    </row>
    <row r="51" spans="1:16" x14ac:dyDescent="0.25">
      <c r="A51" s="27">
        <f t="shared" si="0"/>
        <v>36</v>
      </c>
      <c r="B51" s="12" t="s">
        <v>84</v>
      </c>
      <c r="C51" s="13" t="s">
        <v>85</v>
      </c>
      <c r="D51" s="14" t="s">
        <v>14</v>
      </c>
      <c r="E51" s="15"/>
      <c r="F51" s="15"/>
      <c r="G51" s="16">
        <f>VLOOKUP(B51,[4]Brokers!$B$9:$J$69,7,0)</f>
        <v>32052521.600000001</v>
      </c>
      <c r="H51" s="16">
        <f>VLOOKUP(B51,[1]Brokers!$B$9:$AC$69,28,0)</f>
        <v>0</v>
      </c>
      <c r="I51" s="16">
        <f>VLOOKUP(B51,[4]Brokers!$B$9:$Y$62,12,0)</f>
        <v>0</v>
      </c>
      <c r="J51" s="16">
        <f>VLOOKUP(B51,[2]Brokers!$B$9:$M$69,12,0)</f>
        <v>0</v>
      </c>
      <c r="K51" s="16">
        <v>0</v>
      </c>
      <c r="L51" s="16">
        <f>VLOOKUP(B51,[3]Brokers!$B$12:$R$62,17,0)</f>
        <v>0</v>
      </c>
      <c r="M51" s="24">
        <f>L51+I51+J51+H51+G51+K51</f>
        <v>32052521.600000001</v>
      </c>
      <c r="N51" s="24">
        <f>+VLOOKUP(B51,[5]Sheet1!$B$16:$N$67,13,0)+M51</f>
        <v>42905431.130000003</v>
      </c>
      <c r="O51" s="28">
        <f>N51/$N$68</f>
        <v>2.9862401279941565E-4</v>
      </c>
    </row>
    <row r="52" spans="1:16" x14ac:dyDescent="0.25">
      <c r="A52" s="27">
        <f t="shared" si="0"/>
        <v>37</v>
      </c>
      <c r="B52" s="12" t="s">
        <v>114</v>
      </c>
      <c r="C52" s="13" t="s">
        <v>115</v>
      </c>
      <c r="D52" s="14" t="s">
        <v>14</v>
      </c>
      <c r="E52" s="15"/>
      <c r="F52" s="15"/>
      <c r="G52" s="16">
        <f>VLOOKUP(B52,[4]Brokers!$B$9:$J$69,7,0)</f>
        <v>19324370.59</v>
      </c>
      <c r="H52" s="16">
        <f>VLOOKUP(B52,[1]Brokers!$B$9:$AC$69,28,0)</f>
        <v>0</v>
      </c>
      <c r="I52" s="16">
        <f>VLOOKUP(B52,[4]Brokers!$B$9:$Y$62,12,0)</f>
        <v>0</v>
      </c>
      <c r="J52" s="16">
        <f>VLOOKUP(B52,[2]Brokers!$B$9:$M$69,12,0)</f>
        <v>0</v>
      </c>
      <c r="K52" s="16"/>
      <c r="L52" s="16">
        <f>VLOOKUP(B52,[3]Brokers!$B$12:$R$62,17,0)</f>
        <v>0</v>
      </c>
      <c r="M52" s="24">
        <f>L52+I52+J52+H52+G52+K52</f>
        <v>19324370.59</v>
      </c>
      <c r="N52" s="24">
        <f>+VLOOKUP(B52,[5]Sheet1!$B$16:$N$67,13,0)+M52</f>
        <v>41608720.040000007</v>
      </c>
      <c r="O52" s="28">
        <f>N52/$N$68</f>
        <v>2.8959883675668972E-4</v>
      </c>
    </row>
    <row r="53" spans="1:16" x14ac:dyDescent="0.25">
      <c r="A53" s="27">
        <f t="shared" si="0"/>
        <v>38</v>
      </c>
      <c r="B53" s="12" t="s">
        <v>94</v>
      </c>
      <c r="C53" s="13" t="s">
        <v>95</v>
      </c>
      <c r="D53" s="14" t="s">
        <v>14</v>
      </c>
      <c r="E53" s="15" t="s">
        <v>14</v>
      </c>
      <c r="F53" s="15" t="s">
        <v>14</v>
      </c>
      <c r="G53" s="16">
        <f>VLOOKUP(B53,[4]Brokers!$B$9:$J$69,7,0)</f>
        <v>239720</v>
      </c>
      <c r="H53" s="16">
        <f>VLOOKUP(B53,[1]Brokers!$B$9:$AC$69,28,0)</f>
        <v>0</v>
      </c>
      <c r="I53" s="16">
        <f>VLOOKUP(B53,[4]Brokers!$B$9:$Y$62,12,0)</f>
        <v>0</v>
      </c>
      <c r="J53" s="16">
        <f>VLOOKUP(B53,[2]Brokers!$B$9:$M$69,12,0)</f>
        <v>0</v>
      </c>
      <c r="K53" s="16">
        <v>0</v>
      </c>
      <c r="L53" s="16">
        <f>VLOOKUP(B53,[3]Brokers!$B$12:$R$62,17,0)</f>
        <v>0</v>
      </c>
      <c r="M53" s="24">
        <f>L53+I53+J53+H53+G53+K53</f>
        <v>239720</v>
      </c>
      <c r="N53" s="24">
        <f>+VLOOKUP(B53,[5]Sheet1!$B$16:$N$67,13,0)+M53</f>
        <v>39183878</v>
      </c>
      <c r="O53" s="28">
        <f>N53/$N$68</f>
        <v>2.7272181113735706E-4</v>
      </c>
    </row>
    <row r="54" spans="1:16" x14ac:dyDescent="0.25">
      <c r="A54" s="27">
        <f t="shared" si="0"/>
        <v>39</v>
      </c>
      <c r="B54" s="12" t="s">
        <v>101</v>
      </c>
      <c r="C54" s="13" t="s">
        <v>102</v>
      </c>
      <c r="D54" s="14" t="s">
        <v>14</v>
      </c>
      <c r="E54" s="15"/>
      <c r="F54" s="15"/>
      <c r="G54" s="16">
        <f>VLOOKUP(B54,[4]Brokers!$B$9:$J$69,7,0)</f>
        <v>15586323.200000001</v>
      </c>
      <c r="H54" s="16">
        <f>VLOOKUP(B54,[1]Brokers!$B$9:$AC$69,28,0)</f>
        <v>0</v>
      </c>
      <c r="I54" s="16">
        <f>VLOOKUP(B54,[4]Brokers!$B$9:$Y$62,12,0)</f>
        <v>0</v>
      </c>
      <c r="J54" s="16">
        <f>VLOOKUP(B54,[2]Brokers!$B$9:$M$69,12,0)</f>
        <v>0</v>
      </c>
      <c r="K54" s="16">
        <v>0</v>
      </c>
      <c r="L54" s="16">
        <f>VLOOKUP(B54,[3]Brokers!$B$12:$R$62,17,0)</f>
        <v>0</v>
      </c>
      <c r="M54" s="24">
        <f>L54+I54+J54+H54+G54+K54</f>
        <v>15586323.200000001</v>
      </c>
      <c r="N54" s="24">
        <f>+VLOOKUP(B54,[5]Sheet1!$B$16:$N$67,13,0)+M54</f>
        <v>38292928.829999998</v>
      </c>
      <c r="O54" s="28">
        <f>N54/$N$68</f>
        <v>2.6652075897825927E-4</v>
      </c>
    </row>
    <row r="55" spans="1:16" x14ac:dyDescent="0.25">
      <c r="A55" s="27">
        <f t="shared" si="0"/>
        <v>40</v>
      </c>
      <c r="B55" s="12" t="s">
        <v>57</v>
      </c>
      <c r="C55" s="13" t="s">
        <v>58</v>
      </c>
      <c r="D55" s="14" t="s">
        <v>14</v>
      </c>
      <c r="E55" s="15" t="s">
        <v>14</v>
      </c>
      <c r="F55" s="15"/>
      <c r="G55" s="16">
        <f>VLOOKUP(B55,[4]Brokers!$B$9:$J$69,7,0)</f>
        <v>21109570.199999999</v>
      </c>
      <c r="H55" s="16">
        <f>VLOOKUP(B55,[1]Brokers!$B$9:$AC$69,28,0)</f>
        <v>0</v>
      </c>
      <c r="I55" s="16">
        <f>VLOOKUP(B55,[4]Brokers!$B$9:$Y$62,12,0)</f>
        <v>0</v>
      </c>
      <c r="J55" s="16">
        <f>VLOOKUP(B55,[2]Brokers!$B$9:$M$69,12,0)</f>
        <v>0</v>
      </c>
      <c r="K55" s="16">
        <v>0</v>
      </c>
      <c r="L55" s="16">
        <f>VLOOKUP(B55,[3]Brokers!$B$12:$R$62,17,0)</f>
        <v>0</v>
      </c>
      <c r="M55" s="24">
        <f>L55+I55+J55+H55+G55+K55</f>
        <v>21109570.199999999</v>
      </c>
      <c r="N55" s="24">
        <f>+VLOOKUP(B55,[5]Sheet1!$B$16:$N$67,13,0)+M55</f>
        <v>33061681.649999999</v>
      </c>
      <c r="O55" s="28">
        <f>N55/$N$68</f>
        <v>2.301110088908179E-4</v>
      </c>
    </row>
    <row r="56" spans="1:16" s="18" customFormat="1" x14ac:dyDescent="0.25">
      <c r="A56" s="27">
        <f t="shared" si="0"/>
        <v>41</v>
      </c>
      <c r="B56" s="12" t="s">
        <v>80</v>
      </c>
      <c r="C56" s="13" t="s">
        <v>81</v>
      </c>
      <c r="D56" s="14" t="s">
        <v>14</v>
      </c>
      <c r="E56" s="15"/>
      <c r="F56" s="15"/>
      <c r="G56" s="16">
        <f>VLOOKUP(B56,[4]Brokers!$B$9:$J$69,7,0)</f>
        <v>13736600</v>
      </c>
      <c r="H56" s="16">
        <f>VLOOKUP(B56,[1]Brokers!$B$9:$AC$69,28,0)</f>
        <v>0</v>
      </c>
      <c r="I56" s="16">
        <f>VLOOKUP(B56,[4]Brokers!$B$9:$Y$62,12,0)</f>
        <v>0</v>
      </c>
      <c r="J56" s="16">
        <f>VLOOKUP(B56,[2]Brokers!$B$9:$M$69,12,0)</f>
        <v>0</v>
      </c>
      <c r="K56" s="16">
        <v>0</v>
      </c>
      <c r="L56" s="16">
        <f>VLOOKUP(B56,[3]Brokers!$B$12:$R$62,17,0)</f>
        <v>0</v>
      </c>
      <c r="M56" s="24">
        <f>L56+I56+J56+H56+G56+K56</f>
        <v>13736600</v>
      </c>
      <c r="N56" s="24">
        <f>+VLOOKUP(B56,[5]Sheet1!$B$16:$N$67,13,0)+M56</f>
        <v>22171332.800000001</v>
      </c>
      <c r="O56" s="28">
        <f>N56/$N$68</f>
        <v>1.5431361940604986E-4</v>
      </c>
      <c r="P56" s="17"/>
    </row>
    <row r="57" spans="1:16" x14ac:dyDescent="0.25">
      <c r="A57" s="27">
        <f t="shared" si="0"/>
        <v>42</v>
      </c>
      <c r="B57" s="12" t="s">
        <v>67</v>
      </c>
      <c r="C57" s="13" t="s">
        <v>68</v>
      </c>
      <c r="D57" s="14" t="s">
        <v>14</v>
      </c>
      <c r="E57" s="15"/>
      <c r="F57" s="15"/>
      <c r="G57" s="16">
        <f>VLOOKUP(B57,[4]Brokers!$B$9:$J$69,7,0)</f>
        <v>15249885</v>
      </c>
      <c r="H57" s="16">
        <f>VLOOKUP(B57,[1]Brokers!$B$9:$AC$69,28,0)</f>
        <v>0</v>
      </c>
      <c r="I57" s="16">
        <f>VLOOKUP(B57,[4]Brokers!$B$9:$Y$62,12,0)</f>
        <v>0</v>
      </c>
      <c r="J57" s="16">
        <f>VLOOKUP(B57,[2]Brokers!$B$9:$M$69,12,0)</f>
        <v>0</v>
      </c>
      <c r="K57" s="16">
        <v>0</v>
      </c>
      <c r="L57" s="16">
        <f>VLOOKUP(B57,[3]Brokers!$B$12:$R$62,17,0)</f>
        <v>0</v>
      </c>
      <c r="M57" s="24">
        <f>L57+I57+J57+H57+G57+K57</f>
        <v>15249885</v>
      </c>
      <c r="N57" s="24">
        <f>+VLOOKUP(B57,[5]Sheet1!$B$16:$N$67,13,0)+M57</f>
        <v>20541678</v>
      </c>
      <c r="O57" s="28">
        <f>N57/$N$68</f>
        <v>1.4297113797568487E-4</v>
      </c>
    </row>
    <row r="58" spans="1:16" x14ac:dyDescent="0.25">
      <c r="A58" s="27">
        <f t="shared" si="0"/>
        <v>43</v>
      </c>
      <c r="B58" s="12" t="s">
        <v>108</v>
      </c>
      <c r="C58" s="13" t="s">
        <v>107</v>
      </c>
      <c r="D58" s="14" t="s">
        <v>14</v>
      </c>
      <c r="E58" s="15"/>
      <c r="F58" s="15"/>
      <c r="G58" s="16">
        <f>VLOOKUP(B58,[4]Brokers!$B$9:$J$69,7,0)</f>
        <v>104549</v>
      </c>
      <c r="H58" s="16">
        <f>VLOOKUP(B58,[1]Brokers!$B$9:$AC$69,28,0)</f>
        <v>0</v>
      </c>
      <c r="I58" s="16">
        <f>VLOOKUP(B58,[4]Brokers!$B$9:$Y$62,12,0)</f>
        <v>0</v>
      </c>
      <c r="J58" s="16">
        <f>VLOOKUP(B58,[2]Brokers!$B$9:$M$69,12,0)</f>
        <v>0</v>
      </c>
      <c r="K58" s="16"/>
      <c r="L58" s="16">
        <f>VLOOKUP(B58,[3]Brokers!$B$12:$R$62,17,0)</f>
        <v>0</v>
      </c>
      <c r="M58" s="24">
        <f>L58+I58+J58+H58+G58+K58</f>
        <v>104549</v>
      </c>
      <c r="N58" s="24">
        <f>+VLOOKUP(B58,[5]Sheet1!$B$16:$N$67,13,0)+M58</f>
        <v>13446480.859999999</v>
      </c>
      <c r="O58" s="28">
        <f>N58/$N$68</f>
        <v>9.3588200064399101E-5</v>
      </c>
    </row>
    <row r="59" spans="1:16" x14ac:dyDescent="0.25">
      <c r="A59" s="27">
        <f t="shared" si="0"/>
        <v>44</v>
      </c>
      <c r="B59" s="12" t="s">
        <v>53</v>
      </c>
      <c r="C59" s="13" t="s">
        <v>54</v>
      </c>
      <c r="D59" s="14" t="s">
        <v>14</v>
      </c>
      <c r="E59" s="15"/>
      <c r="F59" s="15"/>
      <c r="G59" s="16">
        <f>VLOOKUP(B59,[4]Brokers!$B$9:$J$69,7,0)</f>
        <v>4139954</v>
      </c>
      <c r="H59" s="16">
        <f>VLOOKUP(B59,[1]Brokers!$B$9:$AC$69,28,0)</f>
        <v>0</v>
      </c>
      <c r="I59" s="16">
        <f>VLOOKUP(B59,[4]Brokers!$B$9:$Y$62,12,0)</f>
        <v>0</v>
      </c>
      <c r="J59" s="16">
        <f>VLOOKUP(B59,[2]Brokers!$B$9:$M$69,12,0)</f>
        <v>0</v>
      </c>
      <c r="K59" s="16">
        <v>0</v>
      </c>
      <c r="L59" s="16">
        <f>VLOOKUP(B59,[3]Brokers!$B$12:$R$62,17,0)</f>
        <v>0</v>
      </c>
      <c r="M59" s="24">
        <f>L59+I59+J59+H59+G59+K59</f>
        <v>4139954</v>
      </c>
      <c r="N59" s="24">
        <f>+VLOOKUP(B59,[5]Sheet1!$B$16:$N$67,13,0)+M59</f>
        <v>12829348.75</v>
      </c>
      <c r="O59" s="28">
        <f>N59/$N$68</f>
        <v>8.9292928760465926E-5</v>
      </c>
    </row>
    <row r="60" spans="1:16" x14ac:dyDescent="0.25">
      <c r="A60" s="27">
        <f t="shared" si="0"/>
        <v>45</v>
      </c>
      <c r="B60" s="12" t="s">
        <v>73</v>
      </c>
      <c r="C60" s="13" t="s">
        <v>74</v>
      </c>
      <c r="D60" s="14" t="s">
        <v>14</v>
      </c>
      <c r="E60" s="15"/>
      <c r="F60" s="15"/>
      <c r="G60" s="16">
        <f>VLOOKUP(B60,[4]Brokers!$B$9:$J$69,7,0)</f>
        <v>2385411</v>
      </c>
      <c r="H60" s="16">
        <f>VLOOKUP(B60,[1]Brokers!$B$9:$AC$69,28,0)</f>
        <v>0</v>
      </c>
      <c r="I60" s="16">
        <f>VLOOKUP(B60,[4]Brokers!$B$9:$Y$62,12,0)</f>
        <v>0</v>
      </c>
      <c r="J60" s="16">
        <f>VLOOKUP(B60,[2]Brokers!$B$9:$M$69,12,0)</f>
        <v>0</v>
      </c>
      <c r="K60" s="16">
        <v>0</v>
      </c>
      <c r="L60" s="16">
        <f>VLOOKUP(B60,[3]Brokers!$B$12:$R$62,17,0)</f>
        <v>0</v>
      </c>
      <c r="M60" s="24">
        <f>L60+I60+J60+H60+G60+K60</f>
        <v>2385411</v>
      </c>
      <c r="N60" s="24">
        <f>+VLOOKUP(B60,[5]Sheet1!$B$16:$N$67,13,0)+M60</f>
        <v>2385411</v>
      </c>
      <c r="O60" s="28">
        <f>N60/$N$68</f>
        <v>1.6602583547931986E-5</v>
      </c>
    </row>
    <row r="61" spans="1:16" x14ac:dyDescent="0.25">
      <c r="A61" s="27">
        <f t="shared" si="0"/>
        <v>46</v>
      </c>
      <c r="B61" s="12" t="s">
        <v>39</v>
      </c>
      <c r="C61" s="13" t="s">
        <v>40</v>
      </c>
      <c r="D61" s="14" t="s">
        <v>14</v>
      </c>
      <c r="E61" s="15"/>
      <c r="F61" s="15"/>
      <c r="G61" s="16">
        <f>VLOOKUP(B61,[4]Brokers!$B$9:$J$69,7,0)</f>
        <v>1761562.2</v>
      </c>
      <c r="H61" s="16">
        <f>VLOOKUP(B61,[1]Brokers!$B$9:$AC$69,28,0)</f>
        <v>0</v>
      </c>
      <c r="I61" s="16">
        <f>VLOOKUP(B61,[4]Brokers!$B$9:$Y$62,12,0)</f>
        <v>0</v>
      </c>
      <c r="J61" s="16">
        <f>VLOOKUP(B61,[2]Brokers!$B$9:$M$69,12,0)</f>
        <v>0</v>
      </c>
      <c r="K61" s="16">
        <v>0</v>
      </c>
      <c r="L61" s="16">
        <f>VLOOKUP(B61,[3]Brokers!$B$9:$R$62,17,0)</f>
        <v>0</v>
      </c>
      <c r="M61" s="24">
        <f>L61+I61+J61+H61+G61+K61</f>
        <v>1761562.2</v>
      </c>
      <c r="N61" s="24">
        <f>+VLOOKUP(B61,[5]Sheet1!$B$16:$N$67,13,0)+M61</f>
        <v>2022114.2</v>
      </c>
      <c r="O61" s="28">
        <f>N61/$N$68</f>
        <v>1.4074019088936728E-5</v>
      </c>
    </row>
    <row r="62" spans="1:16" x14ac:dyDescent="0.25">
      <c r="A62" s="27">
        <f t="shared" si="0"/>
        <v>47</v>
      </c>
      <c r="B62" s="12" t="s">
        <v>117</v>
      </c>
      <c r="C62" s="13" t="s">
        <v>116</v>
      </c>
      <c r="D62" s="14" t="s">
        <v>14</v>
      </c>
      <c r="E62" s="15"/>
      <c r="F62" s="15"/>
      <c r="G62" s="16">
        <f>VLOOKUP(B62,[4]Brokers!$B$9:$J$69,7,0)</f>
        <v>420000</v>
      </c>
      <c r="H62" s="16">
        <f>VLOOKUP(B62,[1]Brokers!$B$9:$AC$69,28,0)</f>
        <v>0</v>
      </c>
      <c r="I62" s="16">
        <f>VLOOKUP(B62,[4]Brokers!$B$9:$Y$62,12,0)</f>
        <v>0</v>
      </c>
      <c r="J62" s="16">
        <f>VLOOKUP(B62,[2]Brokers!$B$9:$M$69,12,0)</f>
        <v>0</v>
      </c>
      <c r="K62" s="16">
        <v>0</v>
      </c>
      <c r="L62" s="16">
        <f>VLOOKUP(B62,[3]Brokers!$B$12:$R$62,17,0)</f>
        <v>0</v>
      </c>
      <c r="M62" s="24">
        <f>L62+I62+J62+H62+G62+K62</f>
        <v>420000</v>
      </c>
      <c r="N62" s="24">
        <f>+VLOOKUP(B62,[5]Sheet1!$B$16:$N$67,13,0)+M62</f>
        <v>420000</v>
      </c>
      <c r="O62" s="28">
        <f>N62/$N$68</f>
        <v>2.9232216545205143E-6</v>
      </c>
    </row>
    <row r="63" spans="1:16" x14ac:dyDescent="0.25">
      <c r="A63" s="27">
        <f t="shared" si="0"/>
        <v>48</v>
      </c>
      <c r="B63" s="12" t="s">
        <v>65</v>
      </c>
      <c r="C63" s="13" t="s">
        <v>66</v>
      </c>
      <c r="D63" s="14" t="s">
        <v>14</v>
      </c>
      <c r="E63" s="15"/>
      <c r="F63" s="15"/>
      <c r="G63" s="16">
        <f>VLOOKUP(B63,[4]Brokers!$B$9:$J$69,7,0)</f>
        <v>0</v>
      </c>
      <c r="H63" s="16">
        <f>VLOOKUP(B63,[1]Brokers!$B$9:$AC$69,28,0)</f>
        <v>0</v>
      </c>
      <c r="I63" s="16">
        <f>VLOOKUP(B63,[4]Brokers!$B$9:$Y$62,12,0)</f>
        <v>0</v>
      </c>
      <c r="J63" s="16">
        <f>VLOOKUP(B63,[2]Brokers!$B$9:$M$69,12,0)</f>
        <v>0</v>
      </c>
      <c r="K63" s="16">
        <v>0</v>
      </c>
      <c r="L63" s="16">
        <f>VLOOKUP(B63,[3]Brokers!$B$9:$R$62,17,0)</f>
        <v>0</v>
      </c>
      <c r="M63" s="24">
        <f>L63+I63+J63+H63+G63+K63</f>
        <v>0</v>
      </c>
      <c r="N63" s="24">
        <f>+VLOOKUP(B63,[5]Sheet1!$B$16:$N$67,13,0)+M63</f>
        <v>0</v>
      </c>
      <c r="O63" s="28">
        <f>N63/$N$68</f>
        <v>0</v>
      </c>
    </row>
    <row r="64" spans="1:16" x14ac:dyDescent="0.25">
      <c r="A64" s="27">
        <f t="shared" si="0"/>
        <v>49</v>
      </c>
      <c r="B64" s="12" t="s">
        <v>92</v>
      </c>
      <c r="C64" s="13" t="s">
        <v>93</v>
      </c>
      <c r="D64" s="14" t="s">
        <v>14</v>
      </c>
      <c r="E64" s="15"/>
      <c r="F64" s="15"/>
      <c r="G64" s="16">
        <f>VLOOKUP(B64,[4]Brokers!$B$9:$J$69,7,0)</f>
        <v>0</v>
      </c>
      <c r="H64" s="16">
        <f>VLOOKUP(B64,[1]Brokers!$B$9:$AC$69,28,0)</f>
        <v>0</v>
      </c>
      <c r="I64" s="16">
        <f>VLOOKUP(B64,[4]Brokers!$B$9:$Y$62,12,0)</f>
        <v>0</v>
      </c>
      <c r="J64" s="16">
        <f>VLOOKUP(B64,[2]Brokers!$B$9:$M$69,12,0)</f>
        <v>0</v>
      </c>
      <c r="K64" s="16">
        <v>0</v>
      </c>
      <c r="L64" s="16">
        <f>VLOOKUP(B64,[3]Brokers!$B$12:$R$62,17,0)</f>
        <v>0</v>
      </c>
      <c r="M64" s="24">
        <f>L64+I64+J64+H64+G64+K64</f>
        <v>0</v>
      </c>
      <c r="N64" s="24">
        <f>+VLOOKUP(B64,[5]Sheet1!$B$16:$N$67,13,0)+M64</f>
        <v>0</v>
      </c>
      <c r="O64" s="28">
        <f>N64/$N$68</f>
        <v>0</v>
      </c>
    </row>
    <row r="65" spans="1:16" x14ac:dyDescent="0.25">
      <c r="A65" s="27">
        <f t="shared" si="0"/>
        <v>50</v>
      </c>
      <c r="B65" s="12" t="s">
        <v>86</v>
      </c>
      <c r="C65" s="13" t="s">
        <v>87</v>
      </c>
      <c r="D65" s="14" t="s">
        <v>14</v>
      </c>
      <c r="E65" s="15"/>
      <c r="F65" s="15"/>
      <c r="G65" s="16">
        <f>VLOOKUP(B65,[4]Brokers!$B$9:$J$69,7,0)</f>
        <v>0</v>
      </c>
      <c r="H65" s="16">
        <f>VLOOKUP(B65,[1]Brokers!$B$9:$AC$69,28,0)</f>
        <v>0</v>
      </c>
      <c r="I65" s="16">
        <f>VLOOKUP(B65,[4]Brokers!$B$9:$Y$62,12,0)</f>
        <v>0</v>
      </c>
      <c r="J65" s="16">
        <f>VLOOKUP(B65,[2]Brokers!$B$9:$M$69,12,0)</f>
        <v>0</v>
      </c>
      <c r="K65" s="16">
        <v>0</v>
      </c>
      <c r="L65" s="16">
        <f>VLOOKUP(B65,[3]Brokers!$B$12:$R$62,17,0)</f>
        <v>0</v>
      </c>
      <c r="M65" s="24">
        <f>L65+I65+J65+H65+G65+K65</f>
        <v>0</v>
      </c>
      <c r="N65" s="24">
        <f>+VLOOKUP(B65,[5]Sheet1!$B$16:$N$67,13,0)+M65</f>
        <v>0</v>
      </c>
      <c r="O65" s="28">
        <f>N65/$N$68</f>
        <v>0</v>
      </c>
    </row>
    <row r="66" spans="1:16" x14ac:dyDescent="0.25">
      <c r="A66" s="27">
        <f t="shared" si="0"/>
        <v>51</v>
      </c>
      <c r="B66" s="12" t="s">
        <v>96</v>
      </c>
      <c r="C66" s="13" t="s">
        <v>97</v>
      </c>
      <c r="D66" s="14" t="s">
        <v>14</v>
      </c>
      <c r="E66" s="14"/>
      <c r="F66" s="15"/>
      <c r="G66" s="16">
        <f>VLOOKUP(B66,[4]Brokers!$B$9:$J$69,7,0)</f>
        <v>0</v>
      </c>
      <c r="H66" s="16">
        <f>VLOOKUP(B66,[1]Brokers!$B$9:$AC$69,28,0)</f>
        <v>0</v>
      </c>
      <c r="I66" s="16">
        <f>VLOOKUP(B66,[4]Brokers!$B$9:$Y$62,12,0)</f>
        <v>0</v>
      </c>
      <c r="J66" s="16">
        <f>VLOOKUP(B66,[2]Brokers!$B$9:$M$69,12,0)</f>
        <v>0</v>
      </c>
      <c r="K66" s="16">
        <v>0</v>
      </c>
      <c r="L66" s="16">
        <f>VLOOKUP(B66,[3]Brokers!$B$12:$R$62,17,0)</f>
        <v>0</v>
      </c>
      <c r="M66" s="24">
        <f>L66+I66+J66+H66+G66+K66</f>
        <v>0</v>
      </c>
      <c r="N66" s="24">
        <f>+VLOOKUP(B66,[5]Sheet1!$B$16:$N$67,13,0)+M66</f>
        <v>0</v>
      </c>
      <c r="O66" s="28">
        <f>N66/$N$68</f>
        <v>0</v>
      </c>
    </row>
    <row r="67" spans="1:16" x14ac:dyDescent="0.25">
      <c r="A67" s="27">
        <f t="shared" si="0"/>
        <v>52</v>
      </c>
      <c r="B67" s="12" t="s">
        <v>100</v>
      </c>
      <c r="C67" s="13" t="s">
        <v>113</v>
      </c>
      <c r="D67" s="14" t="s">
        <v>14</v>
      </c>
      <c r="E67" s="15"/>
      <c r="F67" s="15"/>
      <c r="G67" s="16">
        <f>VLOOKUP(B67,[4]Brokers!$B$9:$J$69,7,0)</f>
        <v>0</v>
      </c>
      <c r="H67" s="16">
        <f>VLOOKUP(B67,[1]Brokers!$B$9:$AC$69,28,0)</f>
        <v>0</v>
      </c>
      <c r="I67" s="16">
        <f>VLOOKUP(B67,[4]Brokers!$B$9:$Y$62,12,0)</f>
        <v>0</v>
      </c>
      <c r="J67" s="16">
        <f>VLOOKUP(B67,[2]Brokers!$B$9:$M$69,12,0)</f>
        <v>0</v>
      </c>
      <c r="K67" s="16">
        <v>0</v>
      </c>
      <c r="L67" s="16">
        <f>VLOOKUP(B67,[3]Brokers!$B$12:$R$62,17,0)</f>
        <v>0</v>
      </c>
      <c r="M67" s="24">
        <f>L67+I67+J67+H67+G67+K67</f>
        <v>0</v>
      </c>
      <c r="N67" s="24">
        <f>+VLOOKUP(B67,[5]Sheet1!$B$16:$N$67,13,0)+M67</f>
        <v>0</v>
      </c>
      <c r="O67" s="28">
        <f>N67/$N$68</f>
        <v>0</v>
      </c>
    </row>
    <row r="68" spans="1:16" ht="16.5" thickBot="1" x14ac:dyDescent="0.3">
      <c r="A68" s="36" t="s">
        <v>6</v>
      </c>
      <c r="B68" s="37"/>
      <c r="C68" s="37"/>
      <c r="D68" s="29">
        <f>COUNTA(D16:D67)</f>
        <v>52</v>
      </c>
      <c r="E68" s="29">
        <f>COUNTA(E16:E67)</f>
        <v>16</v>
      </c>
      <c r="F68" s="29">
        <f>COUNTA(F16:F67)</f>
        <v>13</v>
      </c>
      <c r="G68" s="30">
        <f t="shared" ref="G68:O68" si="1">SUM(G16:G67)</f>
        <v>49723243309.279984</v>
      </c>
      <c r="H68" s="30">
        <f t="shared" si="1"/>
        <v>0</v>
      </c>
      <c r="I68" s="30">
        <f t="shared" si="1"/>
        <v>97020000</v>
      </c>
      <c r="J68" s="30">
        <f t="shared" si="1"/>
        <v>0</v>
      </c>
      <c r="K68" s="30">
        <f t="shared" si="1"/>
        <v>0</v>
      </c>
      <c r="L68" s="30">
        <f t="shared" si="1"/>
        <v>0</v>
      </c>
      <c r="M68" s="30">
        <f t="shared" si="1"/>
        <v>49820263309.279984</v>
      </c>
      <c r="N68" s="30">
        <f t="shared" si="1"/>
        <v>143677096586.40002</v>
      </c>
      <c r="O68" s="31">
        <f t="shared" si="1"/>
        <v>1.0000000000000002</v>
      </c>
      <c r="P68" s="19"/>
    </row>
    <row r="69" spans="1:16" x14ac:dyDescent="0.25">
      <c r="L69" s="20"/>
      <c r="M69" s="21"/>
      <c r="O69" s="20"/>
      <c r="P69" s="19"/>
    </row>
    <row r="70" spans="1:16" ht="27.6" customHeight="1" x14ac:dyDescent="0.25">
      <c r="B70" s="48" t="s">
        <v>103</v>
      </c>
      <c r="C70" s="48"/>
      <c r="D70" s="48"/>
      <c r="E70" s="48"/>
      <c r="F70" s="48"/>
      <c r="H70" s="22"/>
      <c r="I70" s="22"/>
      <c r="L70" s="20"/>
      <c r="M70" s="20"/>
      <c r="P70" s="19"/>
    </row>
    <row r="71" spans="1:16" ht="27.6" customHeight="1" x14ac:dyDescent="0.25">
      <c r="C71" s="49"/>
      <c r="D71" s="49"/>
      <c r="E71" s="49"/>
      <c r="F71" s="49"/>
      <c r="M71" s="20"/>
      <c r="N71" s="20"/>
      <c r="P71" s="19"/>
    </row>
    <row r="72" spans="1:16" x14ac:dyDescent="0.25">
      <c r="P72" s="19"/>
    </row>
    <row r="73" spans="1:16" x14ac:dyDescent="0.25">
      <c r="P73" s="19"/>
    </row>
  </sheetData>
  <sortState ref="B16:O67">
    <sortCondition descending="1" ref="O67"/>
  </sortState>
  <mergeCells count="16">
    <mergeCell ref="B70:F70"/>
    <mergeCell ref="C71:F71"/>
    <mergeCell ref="M14:M15"/>
    <mergeCell ref="J14:L14"/>
    <mergeCell ref="G14:I14"/>
    <mergeCell ref="N14:N15"/>
    <mergeCell ref="O14:O15"/>
    <mergeCell ref="A68:C68"/>
    <mergeCell ref="D9:L9"/>
    <mergeCell ref="L11:O11"/>
    <mergeCell ref="A12:A15"/>
    <mergeCell ref="B12:B15"/>
    <mergeCell ref="C12:C15"/>
    <mergeCell ref="D12:F14"/>
    <mergeCell ref="G12:M13"/>
    <mergeCell ref="N12:O13"/>
  </mergeCells>
  <pageMargins left="0.7" right="0.7" top="0.75" bottom="0.75" header="0.3" footer="0.3"/>
  <pageSetup paperSize="9" scale="42" fitToHeight="2" orientation="landscape" r:id="rId1"/>
  <rowBreaks count="1" manualBreakCount="1">
    <brk id="7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2021-04-20T07:26:37Z</cp:lastPrinted>
  <dcterms:created xsi:type="dcterms:W3CDTF">2017-06-09T07:51:20Z</dcterms:created>
  <dcterms:modified xsi:type="dcterms:W3CDTF">2021-04-20T07:30:57Z</dcterms:modified>
</cp:coreProperties>
</file>