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Sheet1!$A$1:$O$70</definedName>
  </definedNames>
  <calcPr calcId="152511"/>
</workbook>
</file>

<file path=xl/calcChain.xml><?xml version="1.0" encoding="utf-8"?>
<calcChain xmlns="http://schemas.openxmlformats.org/spreadsheetml/2006/main">
  <c r="G63" i="1" l="1"/>
  <c r="G64" i="1"/>
  <c r="G65" i="1"/>
  <c r="G66" i="1"/>
  <c r="G60" i="1"/>
  <c r="G67" i="1"/>
  <c r="H60" i="1"/>
  <c r="M60" i="1" s="1"/>
  <c r="H67" i="1"/>
  <c r="H17" i="1"/>
  <c r="H18" i="1"/>
  <c r="H20" i="1"/>
  <c r="H21" i="1"/>
  <c r="H22" i="1"/>
  <c r="H23" i="1"/>
  <c r="H19" i="1"/>
  <c r="H24" i="1"/>
  <c r="H26" i="1"/>
  <c r="H25" i="1"/>
  <c r="H27" i="1"/>
  <c r="H29" i="1"/>
  <c r="H28" i="1"/>
  <c r="H30" i="1"/>
  <c r="H31" i="1"/>
  <c r="H32" i="1"/>
  <c r="H34" i="1"/>
  <c r="H33" i="1"/>
  <c r="H35" i="1"/>
  <c r="H39" i="1"/>
  <c r="H37" i="1"/>
  <c r="H40" i="1"/>
  <c r="H38" i="1"/>
  <c r="H42" i="1"/>
  <c r="H36" i="1"/>
  <c r="H41" i="1"/>
  <c r="H43" i="1"/>
  <c r="H44" i="1"/>
  <c r="H45" i="1"/>
  <c r="H46" i="1"/>
  <c r="H47" i="1"/>
  <c r="H48" i="1"/>
  <c r="H49" i="1"/>
  <c r="H50" i="1"/>
  <c r="H52" i="1"/>
  <c r="H51" i="1"/>
  <c r="H53" i="1"/>
  <c r="H54" i="1"/>
  <c r="H55" i="1"/>
  <c r="H57" i="1"/>
  <c r="H56" i="1"/>
  <c r="H58" i="1"/>
  <c r="H59" i="1"/>
  <c r="H61" i="1"/>
  <c r="H62" i="1"/>
  <c r="H63" i="1"/>
  <c r="H64" i="1"/>
  <c r="H65" i="1"/>
  <c r="H66" i="1"/>
  <c r="H16" i="1"/>
  <c r="G17" i="1"/>
  <c r="G18" i="1"/>
  <c r="G20" i="1"/>
  <c r="G21" i="1"/>
  <c r="G22" i="1"/>
  <c r="G23" i="1"/>
  <c r="G19" i="1"/>
  <c r="G24" i="1"/>
  <c r="G26" i="1"/>
  <c r="G25" i="1"/>
  <c r="G27" i="1"/>
  <c r="G29" i="1"/>
  <c r="G28" i="1"/>
  <c r="G30" i="1"/>
  <c r="G31" i="1"/>
  <c r="G32" i="1"/>
  <c r="G34" i="1"/>
  <c r="G33" i="1"/>
  <c r="G35" i="1"/>
  <c r="G39" i="1"/>
  <c r="G37" i="1"/>
  <c r="G40" i="1"/>
  <c r="G38" i="1"/>
  <c r="G42" i="1"/>
  <c r="G36" i="1"/>
  <c r="G41" i="1"/>
  <c r="G43" i="1"/>
  <c r="G44" i="1"/>
  <c r="G45" i="1"/>
  <c r="G46" i="1"/>
  <c r="G47" i="1"/>
  <c r="G48" i="1"/>
  <c r="G49" i="1"/>
  <c r="G50" i="1"/>
  <c r="G52" i="1"/>
  <c r="G51" i="1"/>
  <c r="G53" i="1"/>
  <c r="G54" i="1"/>
  <c r="G55" i="1"/>
  <c r="G57" i="1"/>
  <c r="G56" i="1"/>
  <c r="G58" i="1"/>
  <c r="G59" i="1"/>
  <c r="G61" i="1"/>
  <c r="G62" i="1"/>
  <c r="G16" i="1"/>
  <c r="A67" i="1"/>
  <c r="A66" i="1"/>
  <c r="J17" i="1" l="1"/>
  <c r="J18" i="1"/>
  <c r="J20" i="1"/>
  <c r="J22" i="1"/>
  <c r="J23" i="1"/>
  <c r="J21" i="1"/>
  <c r="J24" i="1"/>
  <c r="J19" i="1"/>
  <c r="J26" i="1"/>
  <c r="J25" i="1"/>
  <c r="J29" i="1"/>
  <c r="J28" i="1"/>
  <c r="J27" i="1"/>
  <c r="J30" i="1"/>
  <c r="J32" i="1"/>
  <c r="J33" i="1"/>
  <c r="J35" i="1"/>
  <c r="J37" i="1"/>
  <c r="J34" i="1"/>
  <c r="J40" i="1"/>
  <c r="J41" i="1"/>
  <c r="J42" i="1"/>
  <c r="J31" i="1"/>
  <c r="J44" i="1"/>
  <c r="J36" i="1"/>
  <c r="J43" i="1"/>
  <c r="J38" i="1"/>
  <c r="J45" i="1"/>
  <c r="J39" i="1"/>
  <c r="J46" i="1"/>
  <c r="J50" i="1"/>
  <c r="J47" i="1"/>
  <c r="J48" i="1"/>
  <c r="J52" i="1"/>
  <c r="J51" i="1"/>
  <c r="J53" i="1"/>
  <c r="J54" i="1"/>
  <c r="J49" i="1"/>
  <c r="J55" i="1"/>
  <c r="J56" i="1"/>
  <c r="J57" i="1"/>
  <c r="J58" i="1"/>
  <c r="J59" i="1"/>
  <c r="J61" i="1"/>
  <c r="J62" i="1"/>
  <c r="J63" i="1"/>
  <c r="J64" i="1"/>
  <c r="J65" i="1"/>
  <c r="J66" i="1"/>
  <c r="J67" i="1"/>
  <c r="J16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17" i="1"/>
  <c r="I22" i="1"/>
  <c r="I20" i="1"/>
  <c r="I23" i="1"/>
  <c r="I21" i="1"/>
  <c r="I19" i="1"/>
  <c r="I24" i="1"/>
  <c r="I25" i="1"/>
  <c r="I28" i="1"/>
  <c r="I17" i="1"/>
  <c r="I26" i="1"/>
  <c r="I27" i="1"/>
  <c r="I35" i="1"/>
  <c r="I33" i="1"/>
  <c r="I40" i="1"/>
  <c r="I34" i="1"/>
  <c r="I32" i="1"/>
  <c r="I41" i="1"/>
  <c r="I42" i="1"/>
  <c r="I44" i="1"/>
  <c r="I38" i="1"/>
  <c r="I31" i="1"/>
  <c r="I37" i="1"/>
  <c r="I36" i="1"/>
  <c r="I39" i="1"/>
  <c r="I45" i="1"/>
  <c r="I43" i="1"/>
  <c r="I50" i="1"/>
  <c r="I47" i="1"/>
  <c r="I46" i="1"/>
  <c r="I52" i="1"/>
  <c r="I48" i="1"/>
  <c r="I29" i="1"/>
  <c r="I30" i="1"/>
  <c r="I54" i="1"/>
  <c r="I51" i="1"/>
  <c r="I53" i="1"/>
  <c r="I55" i="1"/>
  <c r="I57" i="1"/>
  <c r="I59" i="1"/>
  <c r="I49" i="1"/>
  <c r="I56" i="1"/>
  <c r="I61" i="1"/>
  <c r="I58" i="1"/>
  <c r="I62" i="1"/>
  <c r="I64" i="1"/>
  <c r="I18" i="1"/>
  <c r="I65" i="1"/>
  <c r="I66" i="1"/>
  <c r="M66" i="1" s="1"/>
  <c r="N66" i="1" s="1"/>
  <c r="I67" i="1"/>
  <c r="M67" i="1" s="1"/>
  <c r="N67" i="1" s="1"/>
  <c r="I63" i="1"/>
  <c r="I16" i="1"/>
  <c r="D68" i="1" l="1"/>
  <c r="E68" i="1"/>
  <c r="F68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8" i="1"/>
  <c r="L68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20" i="1"/>
  <c r="N20" i="1" s="1"/>
  <c r="M19" i="1"/>
  <c r="N19" i="1" s="1"/>
  <c r="M23" i="1"/>
  <c r="N23" i="1" s="1"/>
  <c r="M25" i="1"/>
  <c r="N25" i="1" s="1"/>
  <c r="M24" i="1"/>
  <c r="N24" i="1" s="1"/>
  <c r="M26" i="1"/>
  <c r="N26" i="1" s="1"/>
  <c r="M38" i="1"/>
  <c r="N38" i="1" s="1"/>
  <c r="M36" i="1"/>
  <c r="N36" i="1" s="1"/>
  <c r="M34" i="1"/>
  <c r="N34" i="1" s="1"/>
  <c r="M45" i="1"/>
  <c r="N45" i="1" s="1"/>
  <c r="M47" i="1"/>
  <c r="N47" i="1" s="1"/>
  <c r="M39" i="1"/>
  <c r="N39" i="1" s="1"/>
  <c r="M43" i="1"/>
  <c r="N43" i="1" s="1"/>
  <c r="M30" i="1"/>
  <c r="N30" i="1" s="1"/>
  <c r="M53" i="1"/>
  <c r="N53" i="1" s="1"/>
  <c r="M55" i="1"/>
  <c r="N55" i="1" s="1"/>
  <c r="M59" i="1"/>
  <c r="N59" i="1" s="1"/>
  <c r="M61" i="1"/>
  <c r="N61" i="1" s="1"/>
  <c r="M57" i="1"/>
  <c r="N57" i="1" s="1"/>
  <c r="M49" i="1"/>
  <c r="N49" i="1" s="1"/>
  <c r="M46" i="1"/>
  <c r="N46" i="1" s="1"/>
  <c r="M65" i="1"/>
  <c r="N65" i="1" s="1"/>
  <c r="M18" i="1"/>
  <c r="N18" i="1" s="1"/>
  <c r="M63" i="1"/>
  <c r="N63" i="1" s="1"/>
  <c r="M27" i="1"/>
  <c r="N27" i="1" s="1"/>
  <c r="M33" i="1"/>
  <c r="N33" i="1" s="1"/>
  <c r="M37" i="1"/>
  <c r="N37" i="1" s="1"/>
  <c r="M41" i="1"/>
  <c r="N41" i="1" s="1"/>
  <c r="M51" i="1"/>
  <c r="N51" i="1" s="1"/>
  <c r="M31" i="1"/>
  <c r="N31" i="1" s="1"/>
  <c r="M52" i="1"/>
  <c r="N52" i="1" s="1"/>
  <c r="M56" i="1"/>
  <c r="N56" i="1" s="1"/>
  <c r="M44" i="1"/>
  <c r="N44" i="1" s="1"/>
  <c r="M64" i="1"/>
  <c r="N64" i="1" s="1"/>
  <c r="M16" i="1"/>
  <c r="N16" i="1" s="1"/>
  <c r="M13" i="2"/>
  <c r="N13" i="2" s="1"/>
  <c r="O13" i="2" s="1"/>
  <c r="M6" i="2"/>
  <c r="N6" i="2" s="1"/>
  <c r="O6" i="2" s="1"/>
  <c r="M10" i="2"/>
  <c r="N10" i="2" s="1"/>
  <c r="O10" i="2" s="1"/>
  <c r="M17" i="1"/>
  <c r="N17" i="1" s="1"/>
  <c r="M28" i="1"/>
  <c r="N28" i="1" s="1"/>
  <c r="M32" i="1"/>
  <c r="N32" i="1" s="1"/>
  <c r="M42" i="1"/>
  <c r="N42" i="1" s="1"/>
  <c r="M40" i="1"/>
  <c r="N40" i="1" s="1"/>
  <c r="M54" i="1"/>
  <c r="N54" i="1" s="1"/>
  <c r="M48" i="1"/>
  <c r="N48" i="1" s="1"/>
  <c r="M29" i="1"/>
  <c r="N29" i="1" s="1"/>
  <c r="M50" i="1"/>
  <c r="N50" i="1" s="1"/>
  <c r="M62" i="1"/>
  <c r="N62" i="1" s="1"/>
  <c r="M58" i="1"/>
  <c r="N58" i="1" s="1"/>
  <c r="M21" i="1"/>
  <c r="N21" i="1" s="1"/>
  <c r="M35" i="1"/>
  <c r="N35" i="1" s="1"/>
  <c r="M22" i="1"/>
  <c r="N22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8" i="1" l="1"/>
  <c r="H68" i="1"/>
  <c r="G68" i="1" l="1"/>
  <c r="I68" i="1" l="1"/>
  <c r="N68" i="1" l="1"/>
  <c r="O60" i="1" s="1"/>
  <c r="M68" i="1"/>
  <c r="O26" i="1" l="1"/>
  <c r="O36" i="1"/>
  <c r="O27" i="1"/>
  <c r="O23" i="1"/>
  <c r="O19" i="1"/>
  <c r="O31" i="1"/>
  <c r="O64" i="1"/>
  <c r="O42" i="1"/>
  <c r="O34" i="1"/>
  <c r="O43" i="1"/>
  <c r="O59" i="1"/>
  <c r="O46" i="1"/>
  <c r="O63" i="1"/>
  <c r="O28" i="1"/>
  <c r="O48" i="1"/>
  <c r="O58" i="1"/>
  <c r="O33" i="1"/>
  <c r="O24" i="1"/>
  <c r="O52" i="1"/>
  <c r="O67" i="1"/>
  <c r="O45" i="1"/>
  <c r="O30" i="1"/>
  <c r="O61" i="1"/>
  <c r="O65" i="1"/>
  <c r="O29" i="1"/>
  <c r="O37" i="1"/>
  <c r="O38" i="1"/>
  <c r="O41" i="1"/>
  <c r="O56" i="1"/>
  <c r="O25" i="1"/>
  <c r="O47" i="1"/>
  <c r="O53" i="1"/>
  <c r="O57" i="1"/>
  <c r="O66" i="1"/>
  <c r="O40" i="1"/>
  <c r="O50" i="1"/>
  <c r="O20" i="1"/>
  <c r="O16" i="1"/>
  <c r="O17" i="1"/>
  <c r="O51" i="1"/>
  <c r="O44" i="1"/>
  <c r="O32" i="1"/>
  <c r="O39" i="1"/>
  <c r="O55" i="1"/>
  <c r="O49" i="1"/>
  <c r="O18" i="1"/>
  <c r="O54" i="1"/>
  <c r="O62" i="1"/>
  <c r="O35" i="1"/>
  <c r="O21" i="1"/>
  <c r="O22" i="1"/>
  <c r="O68" i="1" l="1"/>
</calcChain>
</file>

<file path=xl/sharedStrings.xml><?xml version="1.0" encoding="utf-8"?>
<sst xmlns="http://schemas.openxmlformats.org/spreadsheetml/2006/main" count="423" uniqueCount="147">
  <si>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</si>
  <si>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</si>
  <si>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</si>
  <si>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</si>
  <si>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</si>
  <si>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</si>
  <si>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</si>
  <si>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</si>
  <si>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</si>
  <si>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</si>
  <si>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</si>
  <si>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</si>
  <si>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</si>
  <si>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</si>
  <si>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</si>
  <si>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</si>
  <si>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</si>
  <si>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</si>
  <si>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</si>
  <si>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</si>
  <si>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</si>
  <si>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</si>
  <si>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</si>
  <si>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</si>
  <si>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</si>
  <si>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</si>
  <si>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</si>
  <si>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</si>
  <si>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</si>
  <si>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</si>
  <si>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</si>
  <si>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</si>
  <si>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</si>
  <si>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</si>
  <si>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</si>
  <si>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</si>
  <si>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</si>
  <si>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</si>
  <si>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</si>
  <si>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</si>
  <si>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</si>
  <si>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</si>
  <si>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</si>
  <si>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</si>
  <si>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</si>
  <si>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</si>
  <si>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</si>
  <si>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</si>
  <si>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</si>
  <si>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</si>
  <si>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</si>
  <si>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</si>
  <si>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</si>
  <si>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</si>
  <si>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</si>
  <si>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</si>
  <si>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</si>
  <si>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</si>
  <si>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</si>
  <si>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</si>
  <si>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</si>
  <si>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</si>
  <si>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</si>
  <si>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</si>
  <si>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</si>
  <si>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</si>
  <si>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</si>
  <si>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</si>
  <si>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</si>
  <si>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</si>
  <si>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</si>
  <si>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</si>
  <si>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</si>
  <si>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</si>
  <si>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</si>
  <si>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</si>
  <si>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</si>
  <si>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</si>
  <si>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</si>
  <si>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</si>
  <si>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</si>
  <si>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</si>
  <si>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</si>
  <si>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</si>
  <si>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</si>
  <si>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</si>
  <si>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</si>
  <si>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</si>
  <si>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</si>
  <si>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</si>
  <si>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</si>
  <si>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</si>
  <si>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</si>
  <si>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</si>
  <si>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</si>
  <si>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</si>
  <si>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</si>
  <si>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</si>
  <si>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</si>
  <si>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</si>
  <si>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</si>
  <si>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</si>
  <si>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</si>
  <si>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</si>
  <si>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</si>
  <si>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</si>
  <si>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</si>
  <si>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</si>
  <si>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</si>
  <si>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</si>
  <si>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</si>
  <si>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</si>
  <si>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</si>
  <si>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</si>
  <si>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</si>
  <si>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</si>
  <si>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</si>
  <si>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</si>
  <si>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</si>
  <si>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</si>
  <si>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</si>
  <si>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</si>
  <si>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</si>
  <si>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</si>
  <si>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</si>
  <si>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</si>
  <si>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</si>
  <si>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</si>
  <si>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</si>
  <si>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</si>
  <si>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</si>
  <si>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</si>
  <si>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</si>
  <si>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</si>
  <si>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</si>
  <si>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</si>
  <si>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</si>
  <si>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</si>
  <si>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</si>
  <si>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DOMI</t>
  </si>
  <si>
    <t>"ДОМИКС СЕК ҮЦК" ХХК</t>
  </si>
  <si>
    <t>Sum</t>
  </si>
  <si>
    <t>Average</t>
  </si>
  <si>
    <t>Running Total</t>
  </si>
  <si>
    <t>Count</t>
  </si>
  <si>
    <t xml:space="preserve">2019 оны 10 дугаар сарын 31-ний байдлаар </t>
  </si>
  <si>
    <t>10-р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</si>
</sst>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9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/>
          <cell r="L10"/>
          <cell r="M10">
            <v>0</v>
          </cell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/>
          <cell r="L11"/>
          <cell r="M11">
            <v>851830</v>
          </cell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/>
          <cell r="L12"/>
          <cell r="M12">
            <v>33976320</v>
          </cell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/>
          <cell r="L14"/>
          <cell r="M14">
            <v>41869870</v>
          </cell>
          <cell r="N14"/>
          <cell r="O14"/>
          <cell r="P14"/>
          <cell r="Q14"/>
          <cell r="R14"/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/>
          <cell r="L15"/>
          <cell r="M15">
            <v>258507690</v>
          </cell>
          <cell r="N15"/>
          <cell r="O15"/>
          <cell r="P15"/>
          <cell r="Q15"/>
          <cell r="R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>
            <v>0</v>
          </cell>
          <cell r="N16"/>
          <cell r="O16"/>
          <cell r="P16"/>
          <cell r="Q16"/>
          <cell r="R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/>
          <cell r="O18"/>
          <cell r="P18"/>
          <cell r="Q18"/>
          <cell r="R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/>
          <cell r="L19"/>
          <cell r="M19">
            <v>0</v>
          </cell>
          <cell r="N19"/>
          <cell r="O19"/>
          <cell r="P19"/>
          <cell r="Q19"/>
          <cell r="R19"/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/>
          <cell r="L20"/>
          <cell r="M20">
            <v>6575520</v>
          </cell>
          <cell r="N20"/>
          <cell r="O20"/>
          <cell r="P20"/>
          <cell r="Q20"/>
          <cell r="R20"/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/>
          <cell r="L21"/>
          <cell r="M21">
            <v>310114840</v>
          </cell>
          <cell r="N21"/>
          <cell r="O21"/>
          <cell r="P21"/>
          <cell r="Q21"/>
          <cell r="R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/>
          <cell r="L22"/>
          <cell r="M22">
            <v>75428010</v>
          </cell>
          <cell r="N22"/>
          <cell r="O22"/>
          <cell r="P22"/>
          <cell r="Q22"/>
          <cell r="R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>
            <v>0</v>
          </cell>
          <cell r="N23"/>
          <cell r="O23"/>
          <cell r="P23"/>
          <cell r="Q23"/>
          <cell r="R23"/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/>
          <cell r="L26"/>
          <cell r="M26">
            <v>2154740</v>
          </cell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/>
          <cell r="L28"/>
          <cell r="M28">
            <v>8215970</v>
          </cell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/>
          <cell r="L29"/>
          <cell r="M29">
            <v>1883070</v>
          </cell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/>
          <cell r="L30"/>
          <cell r="M30">
            <v>59360</v>
          </cell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/>
          <cell r="L33"/>
          <cell r="M33">
            <v>0</v>
          </cell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/>
          <cell r="L34"/>
          <cell r="M34">
            <v>63589750</v>
          </cell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/>
          <cell r="L35"/>
          <cell r="M35">
            <v>5726770</v>
          </cell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/>
          <cell r="L36"/>
          <cell r="M36">
            <v>158126010</v>
          </cell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/>
          <cell r="L38"/>
          <cell r="M38">
            <v>2410520</v>
          </cell>
          <cell r="N38"/>
          <cell r="O38"/>
          <cell r="P38"/>
          <cell r="Q38"/>
          <cell r="R38"/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/>
          <cell r="L39"/>
          <cell r="M39">
            <v>40705560</v>
          </cell>
          <cell r="N39"/>
          <cell r="O39"/>
          <cell r="P39"/>
          <cell r="Q39"/>
          <cell r="R39"/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/>
          <cell r="L42"/>
          <cell r="M42">
            <v>18518360</v>
          </cell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/>
          <cell r="L43"/>
          <cell r="M43">
            <v>2974860</v>
          </cell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/>
          <cell r="L44"/>
          <cell r="M44">
            <v>4037530</v>
          </cell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/>
          <cell r="L45"/>
          <cell r="M45">
            <v>409220</v>
          </cell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/>
          <cell r="L46"/>
          <cell r="M46">
            <v>317289700</v>
          </cell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>
            <v>0</v>
          </cell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/>
          <cell r="L48"/>
          <cell r="M48">
            <v>9288370</v>
          </cell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/>
          <cell r="L49"/>
          <cell r="M49">
            <v>14214620</v>
          </cell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/>
          <cell r="L51"/>
          <cell r="M51">
            <v>40311880</v>
          </cell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/>
          <cell r="L52"/>
          <cell r="M52">
            <v>3596600</v>
          </cell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/>
          <cell r="L54"/>
          <cell r="M54">
            <v>174300</v>
          </cell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/>
          <cell r="L55"/>
          <cell r="M55">
            <v>17830540</v>
          </cell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/>
          <cell r="M57">
            <v>0</v>
          </cell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/>
          <cell r="L58"/>
          <cell r="M58">
            <v>126846930</v>
          </cell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/>
          <cell r="L59"/>
          <cell r="M59">
            <v>2545410</v>
          </cell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/>
          <cell r="L60"/>
          <cell r="M60">
            <v>1023120</v>
          </cell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/>
          <cell r="L61"/>
          <cell r="M61">
            <v>143223920</v>
          </cell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/>
          <cell r="L62"/>
          <cell r="M62">
            <v>3077900</v>
          </cell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/>
          <cell r="L63"/>
          <cell r="M63">
            <v>25708480</v>
          </cell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/>
          <cell r="L64"/>
          <cell r="M64">
            <v>28238980</v>
          </cell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/>
          <cell r="L66"/>
          <cell r="M66">
            <v>5821830</v>
          </cell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/>
          <cell r="L67"/>
          <cell r="M67">
            <v>28322490</v>
          </cell>
          <cell r="N67"/>
          <cell r="O67"/>
          <cell r="P67"/>
          <cell r="Q67"/>
          <cell r="R67"/>
        </row>
        <row r="68">
          <cell r="B68" t="str">
            <v>нийт</v>
          </cell>
          <cell r="C68"/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/>
          <cell r="J11"/>
          <cell r="K11"/>
          <cell r="L11"/>
          <cell r="M11"/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/>
          <cell r="J12"/>
          <cell r="K12"/>
          <cell r="L12"/>
          <cell r="M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/>
          <cell r="J14"/>
          <cell r="K14"/>
          <cell r="L14"/>
          <cell r="M14"/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/>
          <cell r="J15"/>
          <cell r="K15"/>
          <cell r="L15"/>
          <cell r="M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/>
          <cell r="J18"/>
          <cell r="K18"/>
          <cell r="L18"/>
          <cell r="M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/>
          <cell r="J20"/>
          <cell r="K20"/>
          <cell r="L20"/>
          <cell r="M20"/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/>
          <cell r="J21"/>
          <cell r="K21"/>
          <cell r="L21"/>
          <cell r="M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/>
          <cell r="J22"/>
          <cell r="K22"/>
          <cell r="L22"/>
          <cell r="M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/>
          <cell r="J24"/>
          <cell r="K24"/>
          <cell r="L24"/>
          <cell r="M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/>
          <cell r="J26"/>
          <cell r="K26"/>
          <cell r="L26"/>
          <cell r="M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/>
          <cell r="J28"/>
          <cell r="K28"/>
          <cell r="L28"/>
          <cell r="M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/>
          <cell r="J29"/>
          <cell r="K29"/>
          <cell r="L29"/>
          <cell r="M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/>
          <cell r="J34"/>
          <cell r="K34"/>
          <cell r="L34"/>
          <cell r="M34"/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/>
          <cell r="J35"/>
          <cell r="K35"/>
          <cell r="L35"/>
          <cell r="M35"/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/>
          <cell r="J36"/>
          <cell r="K36"/>
          <cell r="L36"/>
          <cell r="M36"/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/>
          <cell r="J37"/>
          <cell r="K37"/>
          <cell r="L37"/>
          <cell r="M37"/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/>
          <cell r="J39"/>
          <cell r="K39"/>
          <cell r="L39"/>
          <cell r="M39"/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/>
          <cell r="J40"/>
          <cell r="K40"/>
          <cell r="L40"/>
          <cell r="M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/>
          <cell r="J42"/>
          <cell r="K42"/>
          <cell r="L42"/>
          <cell r="M42"/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/>
          <cell r="J43"/>
          <cell r="K43"/>
          <cell r="L43"/>
          <cell r="M43"/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/>
          <cell r="J44"/>
          <cell r="K44"/>
          <cell r="L44"/>
          <cell r="M44"/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/>
          <cell r="J45"/>
          <cell r="K45"/>
          <cell r="L45"/>
          <cell r="M45"/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/>
          <cell r="J46"/>
          <cell r="K46"/>
          <cell r="L46"/>
          <cell r="M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/>
          <cell r="J48"/>
          <cell r="K48"/>
          <cell r="L48"/>
          <cell r="M48"/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/>
          <cell r="J49"/>
          <cell r="K49"/>
          <cell r="L49"/>
          <cell r="M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/>
          <cell r="J51"/>
          <cell r="K51"/>
          <cell r="L51"/>
          <cell r="M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/>
          <cell r="J52"/>
          <cell r="K52"/>
          <cell r="L52"/>
          <cell r="M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/>
          <cell r="K54"/>
          <cell r="L54"/>
          <cell r="M54"/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/>
          <cell r="J55"/>
          <cell r="K55"/>
          <cell r="L55"/>
          <cell r="M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/>
          <cell r="J56"/>
          <cell r="K56"/>
          <cell r="L56"/>
          <cell r="M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/>
          <cell r="K57"/>
          <cell r="L57"/>
          <cell r="M57"/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/>
          <cell r="J58"/>
          <cell r="K58"/>
          <cell r="L58"/>
          <cell r="M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/>
          <cell r="J59"/>
          <cell r="K59"/>
          <cell r="L59"/>
          <cell r="M59"/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/>
          <cell r="J60"/>
          <cell r="K60"/>
          <cell r="L60"/>
          <cell r="M60"/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/>
          <cell r="J61"/>
          <cell r="K61"/>
          <cell r="L61"/>
          <cell r="M61"/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/>
          <cell r="J62"/>
          <cell r="K62"/>
          <cell r="L62"/>
          <cell r="M62"/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/>
          <cell r="J63"/>
          <cell r="K63"/>
          <cell r="L63"/>
          <cell r="M63"/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/>
          <cell r="J64"/>
          <cell r="K64"/>
          <cell r="L64"/>
          <cell r="M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/>
          <cell r="J66"/>
          <cell r="K66"/>
          <cell r="L66"/>
          <cell r="M66"/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/>
          <cell r="J67"/>
          <cell r="K67"/>
          <cell r="L67"/>
          <cell r="M67"/>
        </row>
        <row r="68">
          <cell r="B68" t="str">
            <v>нийт</v>
          </cell>
          <cell r="C68"/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/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K22"/>
          <cell r="L22"/>
          <cell r="M22"/>
          <cell r="N22"/>
          <cell r="O22"/>
          <cell r="P22"/>
          <cell r="Q22"/>
          <cell r="R22"/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K62"/>
          <cell r="L62"/>
          <cell r="M62"/>
          <cell r="N62"/>
          <cell r="O62"/>
          <cell r="P62"/>
          <cell r="Q62"/>
          <cell r="R62"/>
          <cell r="S62">
            <v>3501</v>
          </cell>
          <cell r="T62">
            <v>361790000</v>
          </cell>
          <cell r="U62"/>
          <cell r="V62"/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</row>
        <row r="68">
          <cell r="B68" t="str">
            <v>нийт</v>
          </cell>
          <cell r="C68"/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/>
          <cell r="N68"/>
          <cell r="O68"/>
          <cell r="P68"/>
          <cell r="Q68"/>
          <cell r="R68"/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  <row r="69">
          <cell r="D69"/>
          <cell r="E69"/>
          <cell r="F69"/>
          <cell r="G69"/>
          <cell r="H69"/>
          <cell r="S69"/>
          <cell r="T69"/>
          <cell r="U69"/>
          <cell r="V6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/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820</v>
          </cell>
          <cell r="E11">
            <v>415416</v>
          </cell>
          <cell r="F11">
            <v>108</v>
          </cell>
          <cell r="G11">
            <v>930412</v>
          </cell>
          <cell r="H11">
            <v>1345828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62854</v>
          </cell>
          <cell r="E12">
            <v>9447443.3800000008</v>
          </cell>
          <cell r="F12">
            <v>74021</v>
          </cell>
          <cell r="G12">
            <v>10958491.380000001</v>
          </cell>
          <cell r="H12">
            <v>20405934.760000002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490</v>
          </cell>
          <cell r="E14">
            <v>1496980</v>
          </cell>
          <cell r="F14">
            <v>3279</v>
          </cell>
          <cell r="G14">
            <v>21163840</v>
          </cell>
          <cell r="H14">
            <v>22660820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530219</v>
          </cell>
          <cell r="E15">
            <v>4697171902.9799995</v>
          </cell>
          <cell r="F15">
            <v>951000</v>
          </cell>
          <cell r="G15">
            <v>4595550327.75</v>
          </cell>
          <cell r="H15">
            <v>9292722230.7299995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4852</v>
          </cell>
          <cell r="E18">
            <v>8959640</v>
          </cell>
          <cell r="F18">
            <v>342910</v>
          </cell>
          <cell r="G18">
            <v>58876989.560000002</v>
          </cell>
          <cell r="H18">
            <v>67836629.560000002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1084</v>
          </cell>
          <cell r="G20">
            <v>1066400</v>
          </cell>
          <cell r="H20">
            <v>1066400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394363</v>
          </cell>
          <cell r="E21">
            <v>147431966.66</v>
          </cell>
          <cell r="F21">
            <v>684755</v>
          </cell>
          <cell r="G21">
            <v>200763396.69999999</v>
          </cell>
          <cell r="H21">
            <v>348195363.36000001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167618</v>
          </cell>
          <cell r="E22">
            <v>25228961.5</v>
          </cell>
          <cell r="F22">
            <v>449356</v>
          </cell>
          <cell r="G22">
            <v>30935389.690000001</v>
          </cell>
          <cell r="H22">
            <v>56164351.189999998</v>
          </cell>
          <cell r="S22">
            <v>1867</v>
          </cell>
          <cell r="T22">
            <v>191483000</v>
          </cell>
          <cell r="U22">
            <v>2727</v>
          </cell>
          <cell r="V22">
            <v>278365200</v>
          </cell>
          <cell r="W22">
            <v>469848200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20526</v>
          </cell>
          <cell r="E24">
            <v>5921275</v>
          </cell>
          <cell r="F24">
            <v>4535</v>
          </cell>
          <cell r="G24">
            <v>4441430</v>
          </cell>
          <cell r="H24">
            <v>10362705</v>
          </cell>
          <cell r="S24">
            <v>1012</v>
          </cell>
          <cell r="T24">
            <v>102229640</v>
          </cell>
          <cell r="U24">
            <v>153</v>
          </cell>
          <cell r="V24">
            <v>15448440</v>
          </cell>
          <cell r="W24">
            <v>117678080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3575</v>
          </cell>
          <cell r="E26">
            <v>1056926</v>
          </cell>
          <cell r="F26">
            <v>1949</v>
          </cell>
          <cell r="G26">
            <v>655708.66</v>
          </cell>
          <cell r="H26">
            <v>1712634.6600000001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34017</v>
          </cell>
          <cell r="E28">
            <v>5211965</v>
          </cell>
          <cell r="F28">
            <v>27171</v>
          </cell>
          <cell r="G28">
            <v>5588061.29</v>
          </cell>
          <cell r="H28">
            <v>10800026.289999999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5004</v>
          </cell>
          <cell r="E29">
            <v>1089535.7</v>
          </cell>
          <cell r="F29">
            <v>29164</v>
          </cell>
          <cell r="G29">
            <v>7166000.0999999996</v>
          </cell>
          <cell r="H29">
            <v>8255535.7999999998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11839</v>
          </cell>
          <cell r="G30">
            <v>4012266</v>
          </cell>
          <cell r="H30">
            <v>4012266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249</v>
          </cell>
          <cell r="E33">
            <v>100347</v>
          </cell>
          <cell r="F33">
            <v>2189</v>
          </cell>
          <cell r="G33">
            <v>993806</v>
          </cell>
          <cell r="H33">
            <v>1094153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23752</v>
          </cell>
          <cell r="E34">
            <v>5852901.4400000004</v>
          </cell>
          <cell r="F34">
            <v>72882</v>
          </cell>
          <cell r="G34">
            <v>22303589.640000001</v>
          </cell>
          <cell r="H34">
            <v>28156491.080000002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397</v>
          </cell>
          <cell r="E35">
            <v>2446960</v>
          </cell>
          <cell r="F35">
            <v>141</v>
          </cell>
          <cell r="G35">
            <v>198105</v>
          </cell>
          <cell r="H35">
            <v>2645065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16194</v>
          </cell>
          <cell r="E36">
            <v>5771123.8200000003</v>
          </cell>
          <cell r="F36">
            <v>61011</v>
          </cell>
          <cell r="G36">
            <v>7965015.5999999996</v>
          </cell>
          <cell r="H36">
            <v>13736139.42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952065</v>
          </cell>
          <cell r="E37">
            <v>155704482.91999999</v>
          </cell>
          <cell r="F37">
            <v>868941</v>
          </cell>
          <cell r="G37">
            <v>137339932.31999999</v>
          </cell>
          <cell r="H37">
            <v>293044415.24000001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6807</v>
          </cell>
          <cell r="E39">
            <v>4486836</v>
          </cell>
          <cell r="F39">
            <v>60535</v>
          </cell>
          <cell r="G39">
            <v>6976406.5499999998</v>
          </cell>
          <cell r="H39">
            <v>11463242.550000001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80638</v>
          </cell>
          <cell r="E40">
            <v>159889094</v>
          </cell>
          <cell r="F40">
            <v>42049</v>
          </cell>
          <cell r="G40">
            <v>78593865</v>
          </cell>
          <cell r="H40">
            <v>238482959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7882</v>
          </cell>
          <cell r="E42">
            <v>46129272</v>
          </cell>
          <cell r="F42">
            <v>90</v>
          </cell>
          <cell r="G42">
            <v>44910</v>
          </cell>
          <cell r="H42">
            <v>46174182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1040</v>
          </cell>
          <cell r="E43">
            <v>415264</v>
          </cell>
          <cell r="F43">
            <v>5021</v>
          </cell>
          <cell r="G43">
            <v>416600</v>
          </cell>
          <cell r="H43">
            <v>831864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8046</v>
          </cell>
          <cell r="E44">
            <v>4957325</v>
          </cell>
          <cell r="F44">
            <v>954</v>
          </cell>
          <cell r="G44">
            <v>57430800</v>
          </cell>
          <cell r="H44">
            <v>62388125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2000</v>
          </cell>
          <cell r="E45">
            <v>2100000</v>
          </cell>
          <cell r="F45">
            <v>0</v>
          </cell>
          <cell r="G45">
            <v>0</v>
          </cell>
          <cell r="H45">
            <v>2100000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3298185</v>
          </cell>
          <cell r="E46">
            <v>862495931.66000009</v>
          </cell>
          <cell r="F46">
            <v>1691952</v>
          </cell>
          <cell r="G46">
            <v>721920769.25</v>
          </cell>
          <cell r="H46">
            <v>1584416700.9100001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40995</v>
          </cell>
          <cell r="E48">
            <v>5805035</v>
          </cell>
          <cell r="F48">
            <v>1290</v>
          </cell>
          <cell r="G48">
            <v>782400</v>
          </cell>
          <cell r="H48">
            <v>6587435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16488</v>
          </cell>
          <cell r="E49">
            <v>7362116.5700000003</v>
          </cell>
          <cell r="F49">
            <v>23356</v>
          </cell>
          <cell r="G49">
            <v>3828070</v>
          </cell>
          <cell r="H49">
            <v>11190186.57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96103</v>
          </cell>
          <cell r="E50">
            <v>51432615.390000001</v>
          </cell>
          <cell r="F50">
            <v>222535</v>
          </cell>
          <cell r="G50">
            <v>31249003.370000001</v>
          </cell>
          <cell r="H50">
            <v>82681618.760000005</v>
          </cell>
          <cell r="S50">
            <v>1720</v>
          </cell>
          <cell r="T50">
            <v>174029600</v>
          </cell>
          <cell r="U50">
            <v>860</v>
          </cell>
          <cell r="V50">
            <v>88029600</v>
          </cell>
          <cell r="W50">
            <v>262059200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5454</v>
          </cell>
          <cell r="E53">
            <v>3622525</v>
          </cell>
          <cell r="F53">
            <v>1074</v>
          </cell>
          <cell r="G53">
            <v>1185770</v>
          </cell>
          <cell r="H53">
            <v>4808295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100866</v>
          </cell>
          <cell r="E54">
            <v>8216418.1699999999</v>
          </cell>
          <cell r="F54">
            <v>0</v>
          </cell>
          <cell r="G54">
            <v>0</v>
          </cell>
          <cell r="H54">
            <v>8216418.1699999999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429920</v>
          </cell>
          <cell r="E57">
            <v>68043360.549999997</v>
          </cell>
          <cell r="F57">
            <v>618826</v>
          </cell>
          <cell r="G57">
            <v>195742473.34999999</v>
          </cell>
          <cell r="H57">
            <v>263785833.89999998</v>
          </cell>
          <cell r="S57">
            <v>800</v>
          </cell>
          <cell r="T57">
            <v>80728000</v>
          </cell>
          <cell r="U57">
            <v>1660</v>
          </cell>
          <cell r="V57">
            <v>166728000</v>
          </cell>
          <cell r="W57">
            <v>247456000</v>
          </cell>
        </row>
        <row r="58">
          <cell r="B58" t="str">
            <v>TABO</v>
          </cell>
          <cell r="C58" t="str">
            <v>Таван богд ХХК</v>
          </cell>
          <cell r="D58">
            <v>4776</v>
          </cell>
          <cell r="E58">
            <v>1484876</v>
          </cell>
          <cell r="F58">
            <v>50917</v>
          </cell>
          <cell r="G58">
            <v>14321878.52</v>
          </cell>
          <cell r="H58">
            <v>15806754.52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4477</v>
          </cell>
          <cell r="E59">
            <v>2781565</v>
          </cell>
          <cell r="F59">
            <v>141291</v>
          </cell>
          <cell r="G59">
            <v>37485737.810000002</v>
          </cell>
          <cell r="H59">
            <v>40267302.810000002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462283</v>
          </cell>
          <cell r="E60">
            <v>91102777.620000005</v>
          </cell>
          <cell r="F60">
            <v>288403</v>
          </cell>
          <cell r="G60">
            <v>102639147.98999999</v>
          </cell>
          <cell r="H60">
            <v>193741925.61000001</v>
          </cell>
          <cell r="S60">
            <v>1</v>
          </cell>
          <cell r="T60">
            <v>101000</v>
          </cell>
          <cell r="W60">
            <v>101000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26</v>
          </cell>
          <cell r="E61">
            <v>2205</v>
          </cell>
          <cell r="F61">
            <v>3555</v>
          </cell>
          <cell r="G61">
            <v>4247620</v>
          </cell>
          <cell r="H61">
            <v>4249825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117415</v>
          </cell>
          <cell r="E62">
            <v>27889849.109999999</v>
          </cell>
          <cell r="F62">
            <v>132826</v>
          </cell>
          <cell r="G62">
            <v>36340802.450000003</v>
          </cell>
          <cell r="H62">
            <v>64230651.560000002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3839</v>
          </cell>
          <cell r="E63">
            <v>3337085</v>
          </cell>
          <cell r="F63">
            <v>26293</v>
          </cell>
          <cell r="G63">
            <v>17489329.789999999</v>
          </cell>
          <cell r="H63">
            <v>20826414.789999999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378</v>
          </cell>
          <cell r="E65">
            <v>194670</v>
          </cell>
          <cell r="F65">
            <v>0</v>
          </cell>
          <cell r="G65">
            <v>0</v>
          </cell>
          <cell r="H65">
            <v>194670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4630</v>
          </cell>
          <cell r="E66">
            <v>1972365.6</v>
          </cell>
          <cell r="F66">
            <v>11941</v>
          </cell>
          <cell r="G66">
            <v>5424268.2999999998</v>
          </cell>
          <cell r="H66">
            <v>7396633.9000000004</v>
          </cell>
          <cell r="W66">
            <v>0</v>
          </cell>
        </row>
        <row r="67">
          <cell r="B67" t="str">
            <v>нийт</v>
          </cell>
          <cell r="D67">
            <v>6909243</v>
          </cell>
          <cell r="E67">
            <v>6427029014.0699987</v>
          </cell>
          <cell r="F67">
            <v>6909243</v>
          </cell>
          <cell r="G67">
            <v>6427029014.0700016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5400</v>
          </cell>
          <cell r="T67">
            <v>548571240</v>
          </cell>
          <cell r="U67">
            <v>5400</v>
          </cell>
          <cell r="V67">
            <v>548571240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241293945.61000001</v>
          </cell>
          <cell r="H16">
            <v>143000000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384293945.61000001</v>
          </cell>
          <cell r="N16">
            <v>67789214255.25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293088851.27999997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293088851.27999997</v>
          </cell>
          <cell r="N17">
            <v>51407377635.329994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229736658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229736658</v>
          </cell>
          <cell r="N18">
            <v>17771682455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1221361861.47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1221361861.47</v>
          </cell>
          <cell r="N19">
            <v>12003686320.459999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1989094158.0699999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1989094158.0699999</v>
          </cell>
          <cell r="N20">
            <v>9763953699.2999992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F21"/>
          <cell r="G21">
            <v>21244111.219999999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21244111.219999999</v>
          </cell>
          <cell r="N21">
            <v>9530549539.6799984</v>
          </cell>
        </row>
        <row r="22">
          <cell r="B22" t="str">
            <v>BUMB</v>
          </cell>
          <cell r="C22" t="str">
            <v>"БУМБАТ-АЛТАЙ ҮЦК" ХХК</v>
          </cell>
          <cell r="D22" t="str">
            <v>●</v>
          </cell>
          <cell r="E22" t="str">
            <v>●</v>
          </cell>
          <cell r="F22"/>
          <cell r="G22">
            <v>226720829.99000001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226720829.99000001</v>
          </cell>
          <cell r="N22">
            <v>7561964066.2199993</v>
          </cell>
        </row>
        <row r="23">
          <cell r="B23" t="str">
            <v>BDSC</v>
          </cell>
          <cell r="C23" t="str">
            <v>"БИ ДИ СЕК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365398405.10000002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365398405.10000002</v>
          </cell>
          <cell r="N23">
            <v>7069524558.5100002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/>
          <cell r="F24" t="str">
            <v>●</v>
          </cell>
          <cell r="G24">
            <v>4853208.2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4853208.2</v>
          </cell>
          <cell r="N24">
            <v>6063847933.4400005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E25"/>
          <cell r="F25"/>
          <cell r="G25">
            <v>38019643.509999998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38019643.509999998</v>
          </cell>
          <cell r="N25">
            <v>3572305155.8600001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185903220.97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185903220.97</v>
          </cell>
          <cell r="N26">
            <v>3478871111.25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F27"/>
          <cell r="G27">
            <v>54066609.509999998</v>
          </cell>
          <cell r="H27">
            <v>605025900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659092509.50999999</v>
          </cell>
          <cell r="N27">
            <v>2994351275.5500002</v>
          </cell>
        </row>
        <row r="28">
          <cell r="B28" t="str">
            <v>LFTI</v>
          </cell>
          <cell r="C28" t="str">
            <v>"ЛАЙФТАЙМ ИНВЕСТМЕНТ ҮЦК" ХХК</v>
          </cell>
          <cell r="D28" t="str">
            <v>●</v>
          </cell>
          <cell r="E28" t="str">
            <v>●</v>
          </cell>
          <cell r="F28"/>
          <cell r="G28">
            <v>69975940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69975940</v>
          </cell>
          <cell r="N28">
            <v>2566958018.9100003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/>
          <cell r="F29" t="str">
            <v>●</v>
          </cell>
          <cell r="G29">
            <v>56400642.789999999</v>
          </cell>
          <cell r="H29">
            <v>442442000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498842642.79000002</v>
          </cell>
          <cell r="N29">
            <v>2479525465.7000003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E30"/>
          <cell r="F30"/>
          <cell r="G30">
            <v>10483878.33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10483878.33</v>
          </cell>
          <cell r="N30">
            <v>613577741.80999994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E31"/>
          <cell r="F31"/>
          <cell r="G31">
            <v>10615952.359999999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10615952.359999999</v>
          </cell>
          <cell r="N31">
            <v>559822378.84000003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12204914.92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12204914.92</v>
          </cell>
          <cell r="N32">
            <v>532354302.56999999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E33"/>
          <cell r="F33"/>
          <cell r="G33">
            <v>13356759.800000001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13356759.800000001</v>
          </cell>
          <cell r="N33">
            <v>489761518.63</v>
          </cell>
        </row>
        <row r="34">
          <cell r="B34" t="str">
            <v>BATS</v>
          </cell>
          <cell r="C34" t="str">
            <v>"БАТС ҮЦК" ХХК</v>
          </cell>
          <cell r="D34" t="str">
            <v>●</v>
          </cell>
          <cell r="E34"/>
          <cell r="F34"/>
          <cell r="G34">
            <v>26989679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26989679</v>
          </cell>
          <cell r="N34">
            <v>480568735.05000001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F35"/>
          <cell r="G35">
            <v>13463262.199999999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13463262.199999999</v>
          </cell>
          <cell r="N35">
            <v>440896041.70999998</v>
          </cell>
        </row>
        <row r="36">
          <cell r="B36" t="str">
            <v>DELG</v>
          </cell>
          <cell r="C36" t="str">
            <v>"ДЭЛГЭРХАНГАЙ СЕКЮРИТИЗ ҮЦК" ХХК</v>
          </cell>
          <cell r="D36" t="str">
            <v>●</v>
          </cell>
          <cell r="E36"/>
          <cell r="F36"/>
          <cell r="G36">
            <v>3410400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3410400</v>
          </cell>
          <cell r="N36">
            <v>404071235.41000003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E37"/>
          <cell r="F37"/>
          <cell r="G37">
            <v>2155493.98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2155493.98</v>
          </cell>
          <cell r="N37">
            <v>403616456.87</v>
          </cell>
        </row>
        <row r="38">
          <cell r="B38" t="str">
            <v>GDEV</v>
          </cell>
          <cell r="C38" t="str">
            <v>"ГРАНДДЕВЕЛОПМЕНТ ҮЦК" ХХК</v>
          </cell>
          <cell r="D38" t="str">
            <v>●</v>
          </cell>
          <cell r="E38"/>
          <cell r="F38"/>
          <cell r="G38">
            <v>2525198.9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2525198.9</v>
          </cell>
          <cell r="N38">
            <v>374867767.84999996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E39"/>
          <cell r="F39"/>
          <cell r="G39">
            <v>22515250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22515250</v>
          </cell>
          <cell r="N39">
            <v>347143805.65999997</v>
          </cell>
        </row>
        <row r="40">
          <cell r="B40" t="str">
            <v>TABO</v>
          </cell>
          <cell r="C40" t="str">
            <v>"ТАВАН БОГД ҮЦК" ХХК</v>
          </cell>
          <cell r="D40" t="str">
            <v>●</v>
          </cell>
          <cell r="E40"/>
          <cell r="F40"/>
          <cell r="G40">
            <v>20431075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20431075</v>
          </cell>
          <cell r="N40">
            <v>330655723.61000001</v>
          </cell>
        </row>
        <row r="41">
          <cell r="B41" t="str">
            <v>CTRL</v>
          </cell>
          <cell r="C41" t="str">
            <v>ЦЕНТРАЛ СЕКЬЮРИТИЙЗ ҮЦК</v>
          </cell>
          <cell r="D41" t="str">
            <v>●</v>
          </cell>
          <cell r="E41"/>
          <cell r="F41"/>
          <cell r="G41">
            <v>20024309.140000001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20024309.140000001</v>
          </cell>
          <cell r="N41">
            <v>298549164.79000002</v>
          </cell>
        </row>
        <row r="42">
          <cell r="B42" t="str">
            <v>BLMB</v>
          </cell>
          <cell r="C42" t="str">
            <v xml:space="preserve">"БЛҮМСБЮРИ СЕКЮРИТИЕС ҮЦК" ХХК </v>
          </cell>
          <cell r="D42" t="str">
            <v>●</v>
          </cell>
          <cell r="E42"/>
          <cell r="F42"/>
          <cell r="G42">
            <v>1929470.35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1929470.35</v>
          </cell>
          <cell r="N42">
            <v>286683770.27999997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14225560.940000001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14225560.940000001</v>
          </cell>
          <cell r="N43">
            <v>223140000.53999999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E44"/>
          <cell r="F44"/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202493948.75999999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E45"/>
          <cell r="F45"/>
          <cell r="G45">
            <v>5744870.8200000003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5744870.8200000003</v>
          </cell>
          <cell r="N45">
            <v>169325675.97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F46"/>
          <cell r="G46">
            <v>924907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924907</v>
          </cell>
          <cell r="N46">
            <v>99573854.5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E47"/>
          <cell r="F47"/>
          <cell r="G47">
            <v>4528928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4528928</v>
          </cell>
          <cell r="N47">
            <v>90078398.269999996</v>
          </cell>
        </row>
        <row r="48">
          <cell r="B48" t="str">
            <v>ZGB</v>
          </cell>
          <cell r="C48" t="str">
            <v>"ЗЭТ ЖИ БИ ҮЦК" ХХК</v>
          </cell>
          <cell r="D48" t="str">
            <v>●</v>
          </cell>
          <cell r="E48"/>
          <cell r="F48"/>
          <cell r="G48">
            <v>2607839.5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2607839.5</v>
          </cell>
          <cell r="N48">
            <v>76858356.879999995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74365318.900000006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E50"/>
          <cell r="F50"/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E51"/>
          <cell r="F51"/>
          <cell r="G51">
            <v>2066300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2066300</v>
          </cell>
          <cell r="N51">
            <v>63845082.259999998</v>
          </cell>
        </row>
        <row r="52">
          <cell r="B52" t="str">
            <v>SECP</v>
          </cell>
          <cell r="C52" t="str">
            <v>"СИКАП  ҮЦК" ХХК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61330588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E53"/>
          <cell r="F53"/>
          <cell r="G53">
            <v>4375656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4375656</v>
          </cell>
          <cell r="N53">
            <v>59198718.300000004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E54"/>
          <cell r="F54"/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43456878.060000002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30501540.800000001</v>
          </cell>
        </row>
        <row r="56">
          <cell r="B56" t="str">
            <v>SILS</v>
          </cell>
          <cell r="C56" t="str">
            <v>"СИЛВЭР ЛАЙТ СЕКЮРИТИЙЗ ҮЦК" ХХК</v>
          </cell>
          <cell r="D56" t="str">
            <v>●</v>
          </cell>
          <cell r="E56"/>
          <cell r="F56"/>
          <cell r="G56">
            <v>1716000</v>
          </cell>
          <cell r="H56">
            <v>0</v>
          </cell>
          <cell r="I56">
            <v>0</v>
          </cell>
          <cell r="J56">
            <v>0</v>
          </cell>
          <cell r="K56"/>
          <cell r="L56">
            <v>0</v>
          </cell>
          <cell r="M56">
            <v>1716000</v>
          </cell>
          <cell r="N56">
            <v>24407180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233548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233548</v>
          </cell>
          <cell r="N57">
            <v>24273951.199999999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E58"/>
          <cell r="F58"/>
          <cell r="G58">
            <v>331253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331253</v>
          </cell>
          <cell r="N58">
            <v>16710951.4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/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E61"/>
          <cell r="F61"/>
          <cell r="G61">
            <v>840000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840000</v>
          </cell>
          <cell r="N61">
            <v>7104891.6499999994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278619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/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/>
          <cell r="C67"/>
          <cell r="D67">
            <v>51</v>
          </cell>
          <cell r="E67">
            <v>19</v>
          </cell>
          <cell r="F67">
            <v>13</v>
          </cell>
          <cell r="G67">
            <v>5194858592.96</v>
          </cell>
          <cell r="H67">
            <v>1190467900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6385326492.96</v>
          </cell>
          <cell r="N67">
            <v>210979290826.57993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Normal="70" zoomScaleSheetLayoutView="70" workbookViewId="0">
      <pane xSplit="3" ySplit="15" topLeftCell="D22" activePane="bottomRight" state="frozen"/>
      <selection pane="topRight" activeCell="D1" sqref="D1"/>
      <selection pane="bottomLeft" activeCell="A16" sqref="A16"/>
      <selection pane="bottomRight" activeCell="G14" sqref="G14:I14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145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146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VLOOKUP(B16,[5]Brokers!$B$9:$H$69,7,0)</f>
        <v>293044415.24000001</v>
      </c>
      <c r="H16" s="16">
        <f>VLOOKUP(B16,[5]Brokers!$B$9:$W$69,22,0)</f>
        <v>0</v>
      </c>
      <c r="I16" s="16">
        <f>VLOOKUP(B16,[1]Brokers!$B$9:$R$69,17,0)</f>
        <v>0</v>
      </c>
      <c r="J16" s="16">
        <f>VLOOKUP(B16,[2]Brokers!$B$9:$M$69,12,0)</f>
        <v>0</v>
      </c>
      <c r="K16" s="16">
        <v>0</v>
      </c>
      <c r="L16" s="16">
        <v>0</v>
      </c>
      <c r="M16" s="27">
        <f>L16+I16+J16+H16+G16</f>
        <v>293044415.24000001</v>
      </c>
      <c r="N16" s="33">
        <f>VLOOKUP(B16,[6]Sheet1!$B$16:$N$67,13,0)+M16</f>
        <v>68082258670.489998</v>
      </c>
      <c r="O16" s="35">
        <f>N16/$N$68</f>
        <v>0.30268132286776767</v>
      </c>
      <c r="P16" s="25"/>
    </row>
    <row r="17" spans="1:17" x14ac:dyDescent="0.2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VLOOKUP(B17,[5]Brokers!$B$9:$H$69,7,0)</f>
        <v>193741925.61000001</v>
      </c>
      <c r="H17" s="16">
        <f>VLOOKUP(B17,[5]Brokers!$B$9:$W$69,22,0)</f>
        <v>101000</v>
      </c>
      <c r="I17" s="16">
        <f>VLOOKUP(B17,[1]Brokers!$B$9:$R$69,17,0)</f>
        <v>0</v>
      </c>
      <c r="J17" s="16">
        <f>VLOOKUP(B17,[2]Brokers!$B$9:$M$69,12,0)</f>
        <v>0</v>
      </c>
      <c r="K17" s="16">
        <v>0</v>
      </c>
      <c r="L17" s="16">
        <v>0</v>
      </c>
      <c r="M17" s="27">
        <f>L17+I17+J17+H17+G17</f>
        <v>193842925.61000001</v>
      </c>
      <c r="N17" s="33">
        <f>VLOOKUP(B17,[6]Sheet1!$B$16:$N$67,13,0)+M17</f>
        <v>51601220560.939995</v>
      </c>
      <c r="O17" s="35">
        <f>N17/$N$68</f>
        <v>0.22940962896912012</v>
      </c>
      <c r="P17" s="25"/>
    </row>
    <row r="18" spans="1:17" x14ac:dyDescent="0.25">
      <c r="A18" s="34">
        <f t="shared" ref="A18:A67" si="0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VLOOKUP(B18,[5]Brokers!$B$9:$H$69,7,0)</f>
        <v>238482959</v>
      </c>
      <c r="H18" s="16">
        <f>VLOOKUP(B18,[5]Brokers!$B$9:$W$69,22,0)</f>
        <v>0</v>
      </c>
      <c r="I18" s="16">
        <f>VLOOKUP(B18,[1]Brokers!$B$9:$R$69,17,0)</f>
        <v>0</v>
      </c>
      <c r="J18" s="16">
        <f>VLOOKUP(B18,[2]Brokers!$B$9:$M$69,12,0)</f>
        <v>0</v>
      </c>
      <c r="K18" s="16">
        <v>0</v>
      </c>
      <c r="L18" s="16">
        <v>0</v>
      </c>
      <c r="M18" s="27">
        <f>L18+I18+J18+H18+G18</f>
        <v>238482959</v>
      </c>
      <c r="N18" s="33">
        <f>VLOOKUP(B18,[6]Sheet1!$B$16:$N$67,13,0)+M18</f>
        <v>18010165414</v>
      </c>
      <c r="O18" s="35">
        <f>N18/$N$68</f>
        <v>8.0069915408662845E-2</v>
      </c>
      <c r="P18" s="25"/>
    </row>
    <row r="19" spans="1:17" x14ac:dyDescent="0.25">
      <c r="A19" s="34">
        <f t="shared" si="0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VLOOKUP(B19,[5]Brokers!$B$9:$H$69,7,0)</f>
        <v>9292722230.7299995</v>
      </c>
      <c r="H19" s="16">
        <f>VLOOKUP(B19,[5]Brokers!$B$9:$W$69,22,0)</f>
        <v>0</v>
      </c>
      <c r="I19" s="16">
        <f>VLOOKUP(B19,[1]Brokers!$B$9:$R$69,17,0)</f>
        <v>0</v>
      </c>
      <c r="J19" s="16">
        <f>VLOOKUP(B19,[2]Brokers!$B$9:$M$69,12,0)</f>
        <v>0</v>
      </c>
      <c r="K19" s="16">
        <v>0</v>
      </c>
      <c r="L19" s="16">
        <v>0</v>
      </c>
      <c r="M19" s="27">
        <f>L19+I19+J19+H19+G19</f>
        <v>9292722230.7299995</v>
      </c>
      <c r="N19" s="33">
        <f>VLOOKUP(B19,[6]Sheet1!$B$16:$N$67,13,0)+M19</f>
        <v>16362246789.24</v>
      </c>
      <c r="O19" s="35">
        <f>N19/$N$68</f>
        <v>7.2743569322894844E-2</v>
      </c>
      <c r="P19" s="25"/>
    </row>
    <row r="20" spans="1:17" x14ac:dyDescent="0.25">
      <c r="A20" s="34">
        <f t="shared" si="0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VLOOKUP(B20,[5]Brokers!$B$9:$H$69,7,0)</f>
        <v>56164351.189999998</v>
      </c>
      <c r="H20" s="16">
        <f>VLOOKUP(B20,[5]Brokers!$B$9:$W$69,22,0)</f>
        <v>469848200</v>
      </c>
      <c r="I20" s="16">
        <f>VLOOKUP(B20,[1]Brokers!$B$9:$R$69,17,0)</f>
        <v>0</v>
      </c>
      <c r="J20" s="16">
        <f>VLOOKUP(B20,[2]Brokers!$B$9:$M$69,12,0)</f>
        <v>0</v>
      </c>
      <c r="K20" s="16">
        <v>0</v>
      </c>
      <c r="L20" s="16">
        <v>0</v>
      </c>
      <c r="M20" s="27">
        <f>L20+I20+J20+H20+G20</f>
        <v>526012551.19</v>
      </c>
      <c r="N20" s="33">
        <f>VLOOKUP(B20,[6]Sheet1!$B$16:$N$67,13,0)+M20</f>
        <v>12529698871.65</v>
      </c>
      <c r="O20" s="35">
        <f>N20/$N$68</f>
        <v>5.5704759267184031E-2</v>
      </c>
      <c r="P20" s="25"/>
    </row>
    <row r="21" spans="1:17" x14ac:dyDescent="0.25">
      <c r="A21" s="34">
        <f t="shared" si="0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VLOOKUP(B21,[5]Brokers!$B$9:$H$69,7,0)</f>
        <v>1584416700.9100001</v>
      </c>
      <c r="H21" s="16">
        <f>VLOOKUP(B21,[5]Brokers!$B$9:$W$69,22,0)</f>
        <v>0</v>
      </c>
      <c r="I21" s="16">
        <f>VLOOKUP(B21,[1]Brokers!$B$9:$R$69,17,0)</f>
        <v>0</v>
      </c>
      <c r="J21" s="16">
        <f>VLOOKUP(B21,[2]Brokers!$B$9:$M$69,12,0)</f>
        <v>0</v>
      </c>
      <c r="K21" s="16">
        <v>0</v>
      </c>
      <c r="L21" s="16">
        <v>0</v>
      </c>
      <c r="M21" s="27">
        <f>L21+I21+J21+H21+G21</f>
        <v>1584416700.9100001</v>
      </c>
      <c r="N21" s="33">
        <f>VLOOKUP(B21,[6]Sheet1!$B$16:$N$67,13,0)+M21</f>
        <v>11348370400.209999</v>
      </c>
      <c r="O21" s="35">
        <f>N21/$N$68</f>
        <v>5.0452788027401954E-2</v>
      </c>
      <c r="P21" s="25"/>
    </row>
    <row r="22" spans="1:17" x14ac:dyDescent="0.25">
      <c r="A22" s="34">
        <f t="shared" si="0"/>
        <v>7</v>
      </c>
      <c r="B22" s="12" t="s">
        <v>23</v>
      </c>
      <c r="C22" s="13" t="s">
        <v>24</v>
      </c>
      <c r="D22" s="14" t="s">
        <v>14</v>
      </c>
      <c r="E22" s="15" t="s">
        <v>14</v>
      </c>
      <c r="F22" s="15"/>
      <c r="G22" s="16">
        <f>VLOOKUP(B22,[5]Brokers!$B$9:$H$69,7,0)</f>
        <v>20405934.760000002</v>
      </c>
      <c r="H22" s="16">
        <f>VLOOKUP(B22,[5]Brokers!$B$9:$W$69,22,0)</f>
        <v>0</v>
      </c>
      <c r="I22" s="16">
        <f>VLOOKUP(B22,[1]Brokers!$B$9:$R$69,17,0)</f>
        <v>0</v>
      </c>
      <c r="J22" s="16">
        <f>VLOOKUP(B22,[2]Brokers!$B$9:$M$69,12,0)</f>
        <v>0</v>
      </c>
      <c r="K22" s="16">
        <v>0</v>
      </c>
      <c r="L22" s="16">
        <v>0</v>
      </c>
      <c r="M22" s="27">
        <f>L22+I22+J22+H22+G22</f>
        <v>20405934.760000002</v>
      </c>
      <c r="N22" s="33">
        <f>VLOOKUP(B22,[6]Sheet1!$B$16:$N$67,13,0)+M22</f>
        <v>9550955474.4399986</v>
      </c>
      <c r="O22" s="35">
        <f>N22/$N$68</f>
        <v>4.2461808613698276E-2</v>
      </c>
      <c r="P22" s="25"/>
    </row>
    <row r="23" spans="1:17" x14ac:dyDescent="0.25">
      <c r="A23" s="34">
        <f t="shared" si="0"/>
        <v>8</v>
      </c>
      <c r="B23" s="12" t="s">
        <v>41</v>
      </c>
      <c r="C23" s="13" t="s">
        <v>42</v>
      </c>
      <c r="D23" s="14" t="s">
        <v>14</v>
      </c>
      <c r="E23" s="14" t="s">
        <v>14</v>
      </c>
      <c r="F23" s="15"/>
      <c r="G23" s="16">
        <f>VLOOKUP(B23,[5]Brokers!$B$9:$H$69,7,0)</f>
        <v>348195363.36000001</v>
      </c>
      <c r="H23" s="16">
        <f>VLOOKUP(B23,[5]Brokers!$B$9:$W$69,22,0)</f>
        <v>0</v>
      </c>
      <c r="I23" s="16">
        <f>VLOOKUP(B23,[1]Brokers!$B$9:$R$69,17,0)</f>
        <v>0</v>
      </c>
      <c r="J23" s="16">
        <f>VLOOKUP(B23,[2]Brokers!$B$9:$M$69,12,0)</f>
        <v>0</v>
      </c>
      <c r="K23" s="16">
        <v>0</v>
      </c>
      <c r="L23" s="16">
        <v>0</v>
      </c>
      <c r="M23" s="27">
        <f>L23+I23+J23+H23+G23</f>
        <v>348195363.36000001</v>
      </c>
      <c r="N23" s="33">
        <f>VLOOKUP(B23,[6]Sheet1!$B$16:$N$67,13,0)+M23</f>
        <v>7910159429.579999</v>
      </c>
      <c r="O23" s="35">
        <f>N23/$N$68</f>
        <v>3.5167128220997212E-2</v>
      </c>
      <c r="P23" s="25"/>
    </row>
    <row r="24" spans="1:17" x14ac:dyDescent="0.25">
      <c r="A24" s="34">
        <f t="shared" si="0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VLOOKUP(B24,[5]Brokers!$B$9:$H$69,7,0)</f>
        <v>4249825</v>
      </c>
      <c r="H24" s="16">
        <f>VLOOKUP(B24,[5]Brokers!$B$9:$W$69,22,0)</f>
        <v>0</v>
      </c>
      <c r="I24" s="16">
        <f>VLOOKUP(B24,[1]Brokers!$B$9:$R$69,17,0)</f>
        <v>0</v>
      </c>
      <c r="J24" s="16">
        <f>VLOOKUP(B24,[2]Brokers!$B$9:$M$69,12,0)</f>
        <v>0</v>
      </c>
      <c r="K24" s="16">
        <v>0</v>
      </c>
      <c r="L24" s="16">
        <v>0</v>
      </c>
      <c r="M24" s="27">
        <f>L24+I24+J24+H24+G24</f>
        <v>4249825</v>
      </c>
      <c r="N24" s="33">
        <f>VLOOKUP(B24,[6]Sheet1!$B$16:$N$67,13,0)+M24</f>
        <v>6068097758.4400005</v>
      </c>
      <c r="O24" s="35">
        <f>N24/$N$68</f>
        <v>2.6977657508470206E-2</v>
      </c>
      <c r="P24" s="25"/>
    </row>
    <row r="25" spans="1:17" s="26" customFormat="1" x14ac:dyDescent="0.25">
      <c r="A25" s="34">
        <f t="shared" si="0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VLOOKUP(B25,[5]Brokers!$B$9:$H$69,7,0)</f>
        <v>263785833.89999998</v>
      </c>
      <c r="H25" s="16">
        <f>VLOOKUP(B25,[5]Brokers!$B$9:$W$69,22,0)</f>
        <v>247456000</v>
      </c>
      <c r="I25" s="16">
        <f>VLOOKUP(B25,[1]Brokers!$B$9:$R$69,17,0)</f>
        <v>0</v>
      </c>
      <c r="J25" s="16">
        <f>VLOOKUP(B25,[2]Brokers!$B$9:$M$69,12,0)</f>
        <v>0</v>
      </c>
      <c r="K25" s="16">
        <v>0</v>
      </c>
      <c r="L25" s="16">
        <v>0</v>
      </c>
      <c r="M25" s="27">
        <f>L25+I25+J25+H25+G25</f>
        <v>511241833.89999998</v>
      </c>
      <c r="N25" s="33">
        <f>VLOOKUP(B25,[6]Sheet1!$B$16:$N$67,13,0)+M25</f>
        <v>3990112945.1500001</v>
      </c>
      <c r="O25" s="35">
        <f>N25/$N$68</f>
        <v>1.7739315472406526E-2</v>
      </c>
      <c r="P25" s="25"/>
      <c r="Q25" s="10"/>
    </row>
    <row r="26" spans="1:17" x14ac:dyDescent="0.25">
      <c r="A26" s="34">
        <f t="shared" si="0"/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VLOOKUP(B26,[5]Brokers!$B$9:$H$69,7,0)</f>
        <v>64230651.560000002</v>
      </c>
      <c r="H26" s="16">
        <f>VLOOKUP(B26,[5]Brokers!$B$9:$W$69,22,0)</f>
        <v>0</v>
      </c>
      <c r="I26" s="16">
        <f>VLOOKUP(B26,[1]Brokers!$B$9:$R$69,17,0)</f>
        <v>0</v>
      </c>
      <c r="J26" s="16">
        <f>VLOOKUP(B26,[2]Brokers!$B$9:$M$69,12,0)</f>
        <v>0</v>
      </c>
      <c r="K26" s="16">
        <v>0</v>
      </c>
      <c r="L26" s="16">
        <v>0</v>
      </c>
      <c r="M26" s="27">
        <f>L26+I26+J26+H26+G26</f>
        <v>64230651.560000002</v>
      </c>
      <c r="N26" s="33">
        <f>VLOOKUP(B26,[6]Sheet1!$B$16:$N$67,13,0)+M26</f>
        <v>3636535807.4200001</v>
      </c>
      <c r="O26" s="35">
        <f>N26/$N$68</f>
        <v>1.6167375911736469E-2</v>
      </c>
      <c r="P26" s="25"/>
    </row>
    <row r="27" spans="1:17" x14ac:dyDescent="0.25">
      <c r="A27" s="34">
        <f t="shared" si="0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VLOOKUP(B27,[5]Brokers!$B$9:$H$69,7,0)</f>
        <v>28156491.080000002</v>
      </c>
      <c r="H27" s="16">
        <f>VLOOKUP(B27,[5]Brokers!$B$9:$W$69,22,0)</f>
        <v>0</v>
      </c>
      <c r="I27" s="16">
        <f>VLOOKUP(B27,[1]Brokers!$B$9:$R$69,17,0)</f>
        <v>0</v>
      </c>
      <c r="J27" s="16">
        <f>VLOOKUP(B27,[2]Brokers!$B$9:$M$69,12,0)</f>
        <v>0</v>
      </c>
      <c r="K27" s="16">
        <v>0</v>
      </c>
      <c r="L27" s="16">
        <v>0</v>
      </c>
      <c r="M27" s="27">
        <f>L27+I27+J27+H27+G27</f>
        <v>28156491.080000002</v>
      </c>
      <c r="N27" s="33">
        <f>VLOOKUP(B27,[6]Sheet1!$B$16:$N$67,13,0)+M27</f>
        <v>3022507766.6300001</v>
      </c>
      <c r="O27" s="35">
        <f>N27/$N$68</f>
        <v>1.3437519069534215E-2</v>
      </c>
      <c r="P27" s="25"/>
    </row>
    <row r="28" spans="1:17" x14ac:dyDescent="0.25">
      <c r="A28" s="34">
        <f t="shared" si="0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VLOOKUP(B28,[5]Brokers!$B$9:$H$69,7,0)</f>
        <v>82681618.760000005</v>
      </c>
      <c r="H28" s="16">
        <f>VLOOKUP(B28,[5]Brokers!$B$9:$W$69,22,0)</f>
        <v>262059200</v>
      </c>
      <c r="I28" s="16">
        <f>VLOOKUP(B28,[1]Brokers!$B$9:$R$69,17,0)</f>
        <v>0</v>
      </c>
      <c r="J28" s="16">
        <f>VLOOKUP(B28,[2]Brokers!$B$9:$M$69,12,0)</f>
        <v>0</v>
      </c>
      <c r="K28" s="16">
        <v>0</v>
      </c>
      <c r="L28" s="16">
        <v>0</v>
      </c>
      <c r="M28" s="27">
        <f>L28+I28+J28+H28+G28</f>
        <v>344740818.75999999</v>
      </c>
      <c r="N28" s="33">
        <f>VLOOKUP(B28,[6]Sheet1!$B$16:$N$67,13,0)+M28</f>
        <v>2824266284.46</v>
      </c>
      <c r="O28" s="35">
        <f>N28/$N$68</f>
        <v>1.2556173543662419E-2</v>
      </c>
      <c r="P28" s="25"/>
    </row>
    <row r="29" spans="1:17" x14ac:dyDescent="0.25">
      <c r="A29" s="34">
        <f t="shared" si="0"/>
        <v>14</v>
      </c>
      <c r="B29" s="12" t="s">
        <v>43</v>
      </c>
      <c r="C29" s="13" t="s">
        <v>44</v>
      </c>
      <c r="D29" s="14" t="s">
        <v>14</v>
      </c>
      <c r="E29" s="15" t="s">
        <v>14</v>
      </c>
      <c r="F29" s="15"/>
      <c r="G29" s="16">
        <f>VLOOKUP(B29,[5]Brokers!$B$9:$H$69,7,0)</f>
        <v>46174182</v>
      </c>
      <c r="H29" s="16">
        <f>VLOOKUP(B29,[5]Brokers!$B$9:$W$69,22,0)</f>
        <v>0</v>
      </c>
      <c r="I29" s="16">
        <f>VLOOKUP(B29,[1]Brokers!$B$9:$R$69,17,0)</f>
        <v>0</v>
      </c>
      <c r="J29" s="16">
        <f>VLOOKUP(B29,[2]Brokers!$B$9:$M$69,12,0)</f>
        <v>0</v>
      </c>
      <c r="K29" s="16">
        <v>0</v>
      </c>
      <c r="L29" s="16">
        <v>0</v>
      </c>
      <c r="M29" s="27">
        <f>L29+I29+J29+H29+G29</f>
        <v>46174182</v>
      </c>
      <c r="N29" s="33">
        <f>VLOOKUP(B29,[6]Sheet1!$B$16:$N$67,13,0)+M29</f>
        <v>2613132200.9100003</v>
      </c>
      <c r="O29" s="35">
        <f>N29/$N$68</f>
        <v>1.1617509860063338E-2</v>
      </c>
      <c r="P29" s="25"/>
    </row>
    <row r="30" spans="1:17" x14ac:dyDescent="0.25">
      <c r="A30" s="34">
        <f t="shared" si="0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VLOOKUP(B30,[5]Brokers!$B$9:$H$69,7,0)</f>
        <v>6587435</v>
      </c>
      <c r="H30" s="16">
        <f>VLOOKUP(B30,[5]Brokers!$B$9:$W$69,22,0)</f>
        <v>0</v>
      </c>
      <c r="I30" s="16">
        <f>VLOOKUP(B30,[1]Brokers!$B$9:$R$69,17,0)</f>
        <v>0</v>
      </c>
      <c r="J30" s="16">
        <f>VLOOKUP(B30,[2]Brokers!$B$9:$M$69,12,0)</f>
        <v>0</v>
      </c>
      <c r="K30" s="16">
        <v>0</v>
      </c>
      <c r="L30" s="16">
        <v>0</v>
      </c>
      <c r="M30" s="27">
        <f>L30+I30+J30+H30+G30</f>
        <v>6587435</v>
      </c>
      <c r="N30" s="33">
        <f>VLOOKUP(B30,[6]Sheet1!$B$16:$N$67,13,0)+M30</f>
        <v>620165176.80999994</v>
      </c>
      <c r="O30" s="35">
        <f>N30/$N$68</f>
        <v>2.7571414312483303E-3</v>
      </c>
      <c r="P30" s="25"/>
    </row>
    <row r="31" spans="1:17" x14ac:dyDescent="0.25">
      <c r="A31" s="34">
        <f t="shared" si="0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VLOOKUP(B31,[5]Brokers!$B$9:$H$69,7,0)</f>
        <v>40267302.810000002</v>
      </c>
      <c r="H31" s="16">
        <f>VLOOKUP(B31,[5]Brokers!$B$9:$W$69,22,0)</f>
        <v>0</v>
      </c>
      <c r="I31" s="16">
        <f>VLOOKUP(B31,[1]Brokers!$B$9:$R$69,17,0)</f>
        <v>0</v>
      </c>
      <c r="J31" s="16">
        <f>VLOOKUP(B31,[2]Brokers!$B$9:$M$69,12,0)</f>
        <v>0</v>
      </c>
      <c r="K31" s="16">
        <v>0</v>
      </c>
      <c r="L31" s="16">
        <v>0</v>
      </c>
      <c r="M31" s="27">
        <f>L31+I31+J31+H31+G31</f>
        <v>40267302.810000002</v>
      </c>
      <c r="N31" s="33">
        <f>VLOOKUP(B31,[6]Sheet1!$B$16:$N$67,13,0)+M31</f>
        <v>600089681.6500001</v>
      </c>
      <c r="O31" s="35">
        <f>N31/$N$68</f>
        <v>2.6678894359280273E-3</v>
      </c>
      <c r="P31" s="25"/>
    </row>
    <row r="32" spans="1:17" x14ac:dyDescent="0.25">
      <c r="A32" s="34">
        <f t="shared" si="0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VLOOKUP(B32,[5]Brokers!$B$9:$H$69,7,0)</f>
        <v>13736139.42</v>
      </c>
      <c r="H32" s="16">
        <f>VLOOKUP(B32,[5]Brokers!$B$9:$W$69,22,0)</f>
        <v>0</v>
      </c>
      <c r="I32" s="16">
        <f>VLOOKUP(B32,[1]Brokers!$B$9:$R$69,17,0)</f>
        <v>0</v>
      </c>
      <c r="J32" s="16">
        <f>VLOOKUP(B32,[2]Brokers!$B$9:$M$69,12,0)</f>
        <v>0</v>
      </c>
      <c r="K32" s="16">
        <v>0</v>
      </c>
      <c r="L32" s="16">
        <v>0</v>
      </c>
      <c r="M32" s="27">
        <f>L32+I32+J32+H32+G32</f>
        <v>13736139.42</v>
      </c>
      <c r="N32" s="33">
        <f>VLOOKUP(B32,[6]Sheet1!$B$16:$N$67,13,0)+M32</f>
        <v>546090441.99000001</v>
      </c>
      <c r="O32" s="35">
        <f>N32/$N$68</f>
        <v>2.4278186507731433E-3</v>
      </c>
      <c r="P32" s="25"/>
    </row>
    <row r="33" spans="1:17" x14ac:dyDescent="0.25">
      <c r="A33" s="34">
        <f t="shared" si="0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VLOOKUP(B33,[5]Brokers!$B$9:$H$69,7,0)</f>
        <v>22660820</v>
      </c>
      <c r="H33" s="16">
        <f>VLOOKUP(B33,[5]Brokers!$B$9:$W$69,22,0)</f>
        <v>0</v>
      </c>
      <c r="I33" s="16">
        <f>VLOOKUP(B33,[1]Brokers!$B$9:$R$69,17,0)</f>
        <v>0</v>
      </c>
      <c r="J33" s="16">
        <f>VLOOKUP(B33,[2]Brokers!$B$9:$M$69,12,0)</f>
        <v>0</v>
      </c>
      <c r="K33" s="16">
        <v>0</v>
      </c>
      <c r="L33" s="16">
        <v>0</v>
      </c>
      <c r="M33" s="27">
        <f>L33+I33+J33+H33+G33</f>
        <v>22660820</v>
      </c>
      <c r="N33" s="33">
        <f>VLOOKUP(B33,[6]Sheet1!$B$16:$N$67,13,0)+M33</f>
        <v>503229555.05000001</v>
      </c>
      <c r="O33" s="35">
        <f>N33/$N$68</f>
        <v>2.2372669532879919E-3</v>
      </c>
      <c r="P33" s="25"/>
    </row>
    <row r="34" spans="1:17" x14ac:dyDescent="0.25">
      <c r="A34" s="34">
        <f t="shared" si="0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VLOOKUP(B34,[5]Brokers!$B$9:$H$69,7,0)</f>
        <v>7396633.9000000004</v>
      </c>
      <c r="H34" s="16">
        <f>VLOOKUP(B34,[5]Brokers!$B$9:$W$69,22,0)</f>
        <v>0</v>
      </c>
      <c r="I34" s="16">
        <f>VLOOKUP(B34,[1]Brokers!$B$9:$R$69,17,0)</f>
        <v>0</v>
      </c>
      <c r="J34" s="16">
        <f>VLOOKUP(B34,[2]Brokers!$B$9:$M$69,12,0)</f>
        <v>0</v>
      </c>
      <c r="K34" s="16">
        <v>0</v>
      </c>
      <c r="L34" s="16">
        <v>0</v>
      </c>
      <c r="M34" s="27">
        <f>L34+I34+J34+H34+G34</f>
        <v>7396633.9000000004</v>
      </c>
      <c r="N34" s="33">
        <f>VLOOKUP(B34,[6]Sheet1!$B$16:$N$67,13,0)+M34</f>
        <v>497158152.52999997</v>
      </c>
      <c r="O34" s="35">
        <f>N34/$N$68</f>
        <v>2.2102746034114908E-3</v>
      </c>
      <c r="P34" s="25"/>
    </row>
    <row r="35" spans="1:17" x14ac:dyDescent="0.25">
      <c r="A35" s="34">
        <f t="shared" si="0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VLOOKUP(B35,[5]Brokers!$B$9:$H$69,7,0)</f>
        <v>11190186.57</v>
      </c>
      <c r="H35" s="16">
        <f>VLOOKUP(B35,[5]Brokers!$B$9:$W$69,22,0)</f>
        <v>0</v>
      </c>
      <c r="I35" s="16">
        <f>VLOOKUP(B35,[1]Brokers!$B$9:$R$69,17,0)</f>
        <v>0</v>
      </c>
      <c r="J35" s="16">
        <f>VLOOKUP(B35,[2]Brokers!$B$9:$M$69,12,0)</f>
        <v>0</v>
      </c>
      <c r="K35" s="16">
        <v>0</v>
      </c>
      <c r="L35" s="16">
        <v>0</v>
      </c>
      <c r="M35" s="27">
        <f>L35+I35+J35+H35+G35</f>
        <v>11190186.57</v>
      </c>
      <c r="N35" s="33">
        <f>VLOOKUP(B35,[6]Sheet1!$B$16:$N$67,13,0)+M35</f>
        <v>452086228.27999997</v>
      </c>
      <c r="O35" s="35">
        <f>N35/$N$68</f>
        <v>2.0098930367215026E-3</v>
      </c>
      <c r="P35" s="25"/>
    </row>
    <row r="36" spans="1:17" x14ac:dyDescent="0.25">
      <c r="A36" s="34">
        <f t="shared" si="0"/>
        <v>21</v>
      </c>
      <c r="B36" s="12" t="s">
        <v>132</v>
      </c>
      <c r="C36" s="13" t="s">
        <v>134</v>
      </c>
      <c r="D36" s="14" t="s">
        <v>14</v>
      </c>
      <c r="E36" s="15"/>
      <c r="F36" s="15"/>
      <c r="G36" s="16">
        <f>VLOOKUP(B36,[5]Brokers!$B$9:$H$69,7,0)</f>
        <v>10362705</v>
      </c>
      <c r="H36" s="16">
        <f>VLOOKUP(B36,[5]Brokers!$B$9:$W$69,22,0)</f>
        <v>117678080</v>
      </c>
      <c r="I36" s="16">
        <f>VLOOKUP(B36,[1]Brokers!$B$9:$R$69,17,0)</f>
        <v>0</v>
      </c>
      <c r="J36" s="16">
        <f>VLOOKUP(B36,[2]Brokers!$B$9:$M$69,12,0)</f>
        <v>0</v>
      </c>
      <c r="K36" s="16">
        <v>0</v>
      </c>
      <c r="L36" s="16">
        <v>0</v>
      </c>
      <c r="M36" s="27">
        <f>L36+I36+J36+H36+G36</f>
        <v>128040785</v>
      </c>
      <c r="N36" s="33">
        <f>VLOOKUP(B36,[6]Sheet1!$B$16:$N$67,13,0)+M36</f>
        <v>426589949.79000002</v>
      </c>
      <c r="O36" s="35">
        <f>N36/$N$68</f>
        <v>1.8965412259522867E-3</v>
      </c>
      <c r="P36" s="25"/>
    </row>
    <row r="37" spans="1:17" x14ac:dyDescent="0.25">
      <c r="A37" s="34">
        <f t="shared" si="0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VLOOKUP(B37,[5]Brokers!$B$9:$H$69,7,0)</f>
        <v>8255535.7999999998</v>
      </c>
      <c r="H37" s="16">
        <f>VLOOKUP(B37,[5]Brokers!$B$9:$W$69,22,0)</f>
        <v>0</v>
      </c>
      <c r="I37" s="16">
        <f>VLOOKUP(B37,[1]Brokers!$B$9:$R$69,17,0)</f>
        <v>0</v>
      </c>
      <c r="J37" s="16">
        <f>VLOOKUP(B37,[2]Brokers!$B$9:$M$69,12,0)</f>
        <v>0</v>
      </c>
      <c r="K37" s="16">
        <v>0</v>
      </c>
      <c r="L37" s="16">
        <v>0</v>
      </c>
      <c r="M37" s="27">
        <f>L37+I37+J37+H37+G37</f>
        <v>8255535.7999999998</v>
      </c>
      <c r="N37" s="33">
        <f>VLOOKUP(B37,[6]Sheet1!$B$16:$N$67,13,0)+M37</f>
        <v>411871992.67000002</v>
      </c>
      <c r="O37" s="35">
        <f>N37/$N$68</f>
        <v>1.8311078690398256E-3</v>
      </c>
      <c r="P37" s="25"/>
    </row>
    <row r="38" spans="1:17" x14ac:dyDescent="0.25">
      <c r="A38" s="34">
        <f t="shared" si="0"/>
        <v>23</v>
      </c>
      <c r="B38" s="12" t="s">
        <v>33</v>
      </c>
      <c r="C38" s="13" t="s">
        <v>34</v>
      </c>
      <c r="D38" s="14" t="s">
        <v>14</v>
      </c>
      <c r="E38" s="15"/>
      <c r="F38" s="15"/>
      <c r="G38" s="16">
        <f>VLOOKUP(B38,[5]Brokers!$B$9:$H$69,7,0)</f>
        <v>62388125</v>
      </c>
      <c r="H38" s="16">
        <f>VLOOKUP(B38,[5]Brokers!$B$9:$W$69,22,0)</f>
        <v>0</v>
      </c>
      <c r="I38" s="16">
        <f>VLOOKUP(B38,[1]Brokers!$B$9:$R$69,17,0)</f>
        <v>0</v>
      </c>
      <c r="J38" s="16">
        <f>VLOOKUP(B38,[2]Brokers!$B$9:$M$69,12,0)</f>
        <v>0</v>
      </c>
      <c r="K38" s="16">
        <v>0</v>
      </c>
      <c r="L38" s="16">
        <v>0</v>
      </c>
      <c r="M38" s="27">
        <f>L38+I38+J38+H38+G38</f>
        <v>62388125</v>
      </c>
      <c r="N38" s="33">
        <f>VLOOKUP(B38,[6]Sheet1!$B$16:$N$67,13,0)+M38</f>
        <v>409531930.65999997</v>
      </c>
      <c r="O38" s="35">
        <f>N38/$N$68</f>
        <v>1.8207043795168431E-3</v>
      </c>
      <c r="P38" s="25"/>
    </row>
    <row r="39" spans="1:17" x14ac:dyDescent="0.25">
      <c r="A39" s="34">
        <f t="shared" si="0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VLOOKUP(B39,[5]Brokers!$B$9:$H$69,7,0)</f>
        <v>1712634.6600000001</v>
      </c>
      <c r="H39" s="16">
        <f>VLOOKUP(B39,[5]Brokers!$B$9:$W$69,22,0)</f>
        <v>0</v>
      </c>
      <c r="I39" s="16">
        <f>VLOOKUP(B39,[1]Brokers!$B$9:$R$69,17,0)</f>
        <v>0</v>
      </c>
      <c r="J39" s="16">
        <f>VLOOKUP(B39,[2]Brokers!$B$9:$M$69,12,0)</f>
        <v>0</v>
      </c>
      <c r="K39" s="16">
        <v>0</v>
      </c>
      <c r="L39" s="16">
        <v>0</v>
      </c>
      <c r="M39" s="27">
        <f>L39+I39+J39+H39+G39</f>
        <v>1712634.6600000001</v>
      </c>
      <c r="N39" s="33">
        <f>VLOOKUP(B39,[6]Sheet1!$B$16:$N$67,13,0)+M39</f>
        <v>405783870.07000005</v>
      </c>
      <c r="O39" s="35">
        <f>N39/$N$68</f>
        <v>1.8040411847327156E-3</v>
      </c>
      <c r="P39" s="25"/>
      <c r="Q39" s="1"/>
    </row>
    <row r="40" spans="1:17" x14ac:dyDescent="0.25">
      <c r="A40" s="34">
        <f t="shared" si="0"/>
        <v>25</v>
      </c>
      <c r="B40" s="12" t="s">
        <v>77</v>
      </c>
      <c r="C40" s="13" t="s">
        <v>78</v>
      </c>
      <c r="D40" s="14" t="s">
        <v>14</v>
      </c>
      <c r="E40" s="15"/>
      <c r="F40" s="15"/>
      <c r="G40" s="16">
        <f>VLOOKUP(B40,[5]Brokers!$B$9:$H$69,7,0)</f>
        <v>2645065</v>
      </c>
      <c r="H40" s="16">
        <f>VLOOKUP(B40,[5]Brokers!$B$9:$W$69,22,0)</f>
        <v>0</v>
      </c>
      <c r="I40" s="16">
        <f>VLOOKUP(B40,[1]Brokers!$B$9:$R$69,17,0)</f>
        <v>0</v>
      </c>
      <c r="J40" s="16">
        <f>VLOOKUP(B40,[2]Brokers!$B$9:$M$69,12,0)</f>
        <v>0</v>
      </c>
      <c r="K40" s="16">
        <v>0</v>
      </c>
      <c r="L40" s="16">
        <v>0</v>
      </c>
      <c r="M40" s="27">
        <f>L40+I40+J40+H40+G40</f>
        <v>2645065</v>
      </c>
      <c r="N40" s="33">
        <f>VLOOKUP(B40,[6]Sheet1!$B$16:$N$67,13,0)+M40</f>
        <v>377512832.84999996</v>
      </c>
      <c r="O40" s="35">
        <f>N40/$N$68</f>
        <v>1.6783533019906207E-3</v>
      </c>
      <c r="P40" s="25"/>
    </row>
    <row r="41" spans="1:17" x14ac:dyDescent="0.25">
      <c r="A41" s="34">
        <f t="shared" si="0"/>
        <v>26</v>
      </c>
      <c r="B41" s="12" t="s">
        <v>51</v>
      </c>
      <c r="C41" s="13" t="s">
        <v>52</v>
      </c>
      <c r="D41" s="14" t="s">
        <v>14</v>
      </c>
      <c r="E41" s="15"/>
      <c r="F41" s="15"/>
      <c r="G41" s="16">
        <f>VLOOKUP(B41,[5]Brokers!$B$9:$H$69,7,0)</f>
        <v>67836629.560000002</v>
      </c>
      <c r="H41" s="16">
        <f>VLOOKUP(B41,[5]Brokers!$B$9:$W$69,22,0)</f>
        <v>0</v>
      </c>
      <c r="I41" s="16">
        <f>VLOOKUP(B41,[1]Brokers!$B$9:$R$69,17,0)</f>
        <v>0</v>
      </c>
      <c r="J41" s="16">
        <f>VLOOKUP(B41,[2]Brokers!$B$9:$M$69,12,0)</f>
        <v>0</v>
      </c>
      <c r="K41" s="16">
        <v>0</v>
      </c>
      <c r="L41" s="16">
        <v>0</v>
      </c>
      <c r="M41" s="27">
        <f>L41+I41+J41+H41+G41</f>
        <v>67836629.560000002</v>
      </c>
      <c r="N41" s="33">
        <f>VLOOKUP(B41,[6]Sheet1!$B$16:$N$67,13,0)+M41</f>
        <v>354520399.83999997</v>
      </c>
      <c r="O41" s="35">
        <f>N41/$N$68</f>
        <v>1.5761331322236643E-3</v>
      </c>
      <c r="P41" s="25"/>
    </row>
    <row r="42" spans="1:17" x14ac:dyDescent="0.25">
      <c r="A42" s="34">
        <f t="shared" si="0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VLOOKUP(B42,[5]Brokers!$B$9:$H$69,7,0)</f>
        <v>15806754.52</v>
      </c>
      <c r="H42" s="16">
        <f>VLOOKUP(B42,[5]Brokers!$B$9:$W$69,22,0)</f>
        <v>0</v>
      </c>
      <c r="I42" s="16">
        <f>VLOOKUP(B42,[1]Brokers!$B$9:$R$69,17,0)</f>
        <v>0</v>
      </c>
      <c r="J42" s="16">
        <f>VLOOKUP(B42,[2]Brokers!$B$9:$M$69,12,0)</f>
        <v>0</v>
      </c>
      <c r="K42" s="16">
        <v>0</v>
      </c>
      <c r="L42" s="16">
        <v>0</v>
      </c>
      <c r="M42" s="27">
        <f>L42+I42+J42+H42+G42</f>
        <v>15806754.52</v>
      </c>
      <c r="N42" s="33">
        <f>VLOOKUP(B42,[6]Sheet1!$B$16:$N$67,13,0)+M42</f>
        <v>346462478.13</v>
      </c>
      <c r="O42" s="35">
        <f>N42/$N$68</f>
        <v>1.5403090798144737E-3</v>
      </c>
      <c r="P42" s="25"/>
    </row>
    <row r="43" spans="1:17" x14ac:dyDescent="0.25">
      <c r="A43" s="34">
        <f t="shared" si="0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VLOOKUP(B43,[5]Brokers!$B$9:$H$69,7,0)</f>
        <v>11463242.550000001</v>
      </c>
      <c r="H43" s="16">
        <f>VLOOKUP(B43,[5]Brokers!$B$9:$W$69,22,0)</f>
        <v>0</v>
      </c>
      <c r="I43" s="16">
        <f>VLOOKUP(B43,[1]Brokers!$B$9:$R$69,17,0)</f>
        <v>0</v>
      </c>
      <c r="J43" s="16">
        <f>VLOOKUP(B43,[2]Brokers!$B$9:$M$69,12,0)</f>
        <v>0</v>
      </c>
      <c r="K43" s="16">
        <v>0</v>
      </c>
      <c r="L43" s="16">
        <v>0</v>
      </c>
      <c r="M43" s="27">
        <f>L43+I43+J43+H43+G43</f>
        <v>11463242.550000001</v>
      </c>
      <c r="N43" s="33">
        <f>VLOOKUP(B43,[6]Sheet1!$B$16:$N$67,13,0)+M43</f>
        <v>234603243.09</v>
      </c>
      <c r="O43" s="35">
        <f>N43/$N$68</f>
        <v>1.0430032926967024E-3</v>
      </c>
      <c r="P43" s="25"/>
    </row>
    <row r="44" spans="1:17" x14ac:dyDescent="0.25">
      <c r="A44" s="34">
        <f t="shared" si="0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VLOOKUP(B44,[5]Brokers!$B$9:$H$69,7,0)</f>
        <v>0</v>
      </c>
      <c r="H44" s="16">
        <f>VLOOKUP(B44,[5]Brokers!$B$9:$W$69,22,0)</f>
        <v>0</v>
      </c>
      <c r="I44" s="16">
        <f>VLOOKUP(B44,[1]Brokers!$B$9:$R$69,17,0)</f>
        <v>0</v>
      </c>
      <c r="J44" s="16">
        <f>VLOOKUP(B44,[2]Brokers!$B$9:$M$69,12,0)</f>
        <v>0</v>
      </c>
      <c r="K44" s="16">
        <v>0</v>
      </c>
      <c r="L44" s="16">
        <v>0</v>
      </c>
      <c r="M44" s="27">
        <f>L44+I44+J44+H44+G44</f>
        <v>0</v>
      </c>
      <c r="N44" s="33">
        <f>VLOOKUP(B44,[6]Sheet1!$B$16:$N$67,13,0)+M44</f>
        <v>202493948.75999999</v>
      </c>
      <c r="O44" s="35">
        <f>N44/$N$68</f>
        <v>9.0025121786920361E-4</v>
      </c>
      <c r="P44" s="25"/>
    </row>
    <row r="45" spans="1:17" x14ac:dyDescent="0.25">
      <c r="A45" s="34">
        <f t="shared" si="0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VLOOKUP(B45,[5]Brokers!$B$9:$H$69,7,0)</f>
        <v>20826414.789999999</v>
      </c>
      <c r="H45" s="16">
        <f>VLOOKUP(B45,[5]Brokers!$B$9:$W$69,22,0)</f>
        <v>0</v>
      </c>
      <c r="I45" s="16">
        <f>VLOOKUP(B45,[1]Brokers!$B$9:$R$69,17,0)</f>
        <v>0</v>
      </c>
      <c r="J45" s="16">
        <f>VLOOKUP(B45,[2]Brokers!$B$9:$M$69,12,0)</f>
        <v>0</v>
      </c>
      <c r="K45" s="16">
        <v>0</v>
      </c>
      <c r="L45" s="16">
        <v>0</v>
      </c>
      <c r="M45" s="27">
        <f>L45+I45+J45+H45+G45</f>
        <v>20826414.789999999</v>
      </c>
      <c r="N45" s="33">
        <f>VLOOKUP(B45,[6]Sheet1!$B$16:$N$67,13,0)+M45</f>
        <v>190152090.75999999</v>
      </c>
      <c r="O45" s="35">
        <f>N45/$N$68</f>
        <v>8.4538156490768473E-4</v>
      </c>
      <c r="P45" s="25"/>
    </row>
    <row r="46" spans="1:17" x14ac:dyDescent="0.25">
      <c r="A46" s="34">
        <f t="shared" si="0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VLOOKUP(B46,[5]Brokers!$B$9:$H$69,7,0)</f>
        <v>2100000</v>
      </c>
      <c r="H46" s="16">
        <f>VLOOKUP(B46,[5]Brokers!$B$9:$W$69,22,0)</f>
        <v>0</v>
      </c>
      <c r="I46" s="16">
        <f>VLOOKUP(B46,[1]Brokers!$B$9:$R$69,17,0)</f>
        <v>0</v>
      </c>
      <c r="J46" s="16">
        <f>VLOOKUP(B46,[2]Brokers!$B$9:$M$69,12,0)</f>
        <v>0</v>
      </c>
      <c r="K46" s="16">
        <v>0</v>
      </c>
      <c r="L46" s="16">
        <v>0</v>
      </c>
      <c r="M46" s="27">
        <f>L46+I46+J46+H46+G46</f>
        <v>2100000</v>
      </c>
      <c r="N46" s="33">
        <f>VLOOKUP(B46,[6]Sheet1!$B$16:$N$67,13,0)+M46</f>
        <v>101673854.5</v>
      </c>
      <c r="O46" s="35">
        <f>N46/$N$68</f>
        <v>4.5202344020446177E-4</v>
      </c>
      <c r="P46" s="25"/>
    </row>
    <row r="47" spans="1:17" x14ac:dyDescent="0.25">
      <c r="A47" s="34">
        <f t="shared" si="0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VLOOKUP(B47,[5]Brokers!$B$9:$H$69,7,0)</f>
        <v>831864</v>
      </c>
      <c r="H47" s="16">
        <f>VLOOKUP(B47,[5]Brokers!$B$9:$W$69,22,0)</f>
        <v>0</v>
      </c>
      <c r="I47" s="16">
        <f>VLOOKUP(B47,[1]Brokers!$B$9:$R$69,17,0)</f>
        <v>0</v>
      </c>
      <c r="J47" s="16">
        <f>VLOOKUP(B47,[2]Brokers!$B$9:$M$69,12,0)</f>
        <v>0</v>
      </c>
      <c r="K47" s="16">
        <v>0</v>
      </c>
      <c r="L47" s="16">
        <v>0</v>
      </c>
      <c r="M47" s="27">
        <f>L47+I47+J47+H47+G47</f>
        <v>831864</v>
      </c>
      <c r="N47" s="33">
        <f>VLOOKUP(B47,[6]Sheet1!$B$16:$N$67,13,0)+M47</f>
        <v>90910262.269999996</v>
      </c>
      <c r="O47" s="35">
        <f>N47/$N$68</f>
        <v>4.0417046942166709E-4</v>
      </c>
      <c r="P47" s="25"/>
    </row>
    <row r="48" spans="1:17" x14ac:dyDescent="0.25">
      <c r="A48" s="34">
        <f t="shared" si="0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VLOOKUP(B48,[5]Brokers!$B$9:$H$69,7,0)</f>
        <v>194670</v>
      </c>
      <c r="H48" s="16">
        <f>VLOOKUP(B48,[5]Brokers!$B$9:$W$69,22,0)</f>
        <v>0</v>
      </c>
      <c r="I48" s="16">
        <f>VLOOKUP(B48,[1]Brokers!$B$9:$R$69,17,0)</f>
        <v>0</v>
      </c>
      <c r="J48" s="16">
        <f>VLOOKUP(B48,[2]Brokers!$B$9:$M$69,12,0)</f>
        <v>0</v>
      </c>
      <c r="K48" s="16">
        <v>0</v>
      </c>
      <c r="L48" s="16">
        <v>0</v>
      </c>
      <c r="M48" s="27">
        <f>L48+I48+J48+H48+G48</f>
        <v>194670</v>
      </c>
      <c r="N48" s="33">
        <f>VLOOKUP(B48,[6]Sheet1!$B$16:$N$67,13,0)+M48</f>
        <v>77053026.879999995</v>
      </c>
      <c r="O48" s="35">
        <f>N48/$N$68</f>
        <v>3.4256372456563513E-4</v>
      </c>
      <c r="P48" s="25"/>
    </row>
    <row r="49" spans="1:17" x14ac:dyDescent="0.25">
      <c r="A49" s="34">
        <f t="shared" si="0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VLOOKUP(B49,[5]Brokers!$B$9:$H$69,7,0)</f>
        <v>0</v>
      </c>
      <c r="H49" s="16">
        <f>VLOOKUP(B49,[5]Brokers!$B$9:$W$69,22,0)</f>
        <v>0</v>
      </c>
      <c r="I49" s="16">
        <f>VLOOKUP(B49,[1]Brokers!$B$9:$R$69,17,0)</f>
        <v>0</v>
      </c>
      <c r="J49" s="16">
        <f>VLOOKUP(B49,[2]Brokers!$B$9:$M$69,12,0)</f>
        <v>0</v>
      </c>
      <c r="K49" s="16">
        <v>0</v>
      </c>
      <c r="L49" s="16">
        <v>0</v>
      </c>
      <c r="M49" s="27">
        <f>L49+I49+J49+H49+G49</f>
        <v>0</v>
      </c>
      <c r="N49" s="33">
        <f>VLOOKUP(B49,[6]Sheet1!$B$16:$N$67,13,0)+M49</f>
        <v>74365318.900000006</v>
      </c>
      <c r="O49" s="35">
        <f>N49/$N$68</f>
        <v>3.3061466437352274E-4</v>
      </c>
      <c r="P49" s="25"/>
    </row>
    <row r="50" spans="1:17" x14ac:dyDescent="0.25">
      <c r="A50" s="34">
        <f t="shared" si="0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VLOOKUP(B50,[5]Brokers!$B$9:$H$69,7,0)</f>
        <v>0</v>
      </c>
      <c r="H50" s="16">
        <f>VLOOKUP(B50,[5]Brokers!$B$9:$W$69,22,0)</f>
        <v>0</v>
      </c>
      <c r="I50" s="16">
        <f>VLOOKUP(B50,[1]Brokers!$B$9:$R$69,17,0)</f>
        <v>0</v>
      </c>
      <c r="J50" s="16">
        <f>VLOOKUP(B50,[2]Brokers!$B$9:$M$69,12,0)</f>
        <v>0</v>
      </c>
      <c r="K50" s="16">
        <v>0</v>
      </c>
      <c r="L50" s="16">
        <v>0</v>
      </c>
      <c r="M50" s="27">
        <f>L50+I50+J50+H50+G50</f>
        <v>0</v>
      </c>
      <c r="N50" s="33">
        <f>VLOOKUP(B50,[6]Sheet1!$B$16:$N$67,13,0)+M50</f>
        <v>70254555</v>
      </c>
      <c r="O50" s="35">
        <f>N50/$N$68</f>
        <v>3.1233895672887636E-4</v>
      </c>
      <c r="P50" s="25"/>
    </row>
    <row r="51" spans="1:17" x14ac:dyDescent="0.25">
      <c r="A51" s="34">
        <f t="shared" si="0"/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VLOOKUP(B51,[5]Brokers!$B$9:$H$69,7,0)</f>
        <v>8216418.1699999999</v>
      </c>
      <c r="H51" s="16">
        <f>VLOOKUP(B51,[5]Brokers!$B$9:$W$69,22,0)</f>
        <v>0</v>
      </c>
      <c r="I51" s="16">
        <f>VLOOKUP(B51,[1]Brokers!$B$9:$R$69,17,0)</f>
        <v>0</v>
      </c>
      <c r="J51" s="16">
        <f>VLOOKUP(B51,[2]Brokers!$B$9:$M$69,12,0)</f>
        <v>0</v>
      </c>
      <c r="K51" s="16">
        <v>0</v>
      </c>
      <c r="L51" s="16">
        <v>0</v>
      </c>
      <c r="M51" s="27">
        <f>L51+I51+J51+H51+G51</f>
        <v>8216418.1699999999</v>
      </c>
      <c r="N51" s="33">
        <f>VLOOKUP(B51,[6]Sheet1!$B$16:$N$67,13,0)+M51</f>
        <v>69547006.170000002</v>
      </c>
      <c r="O51" s="35">
        <f>N51/$N$68</f>
        <v>3.0919332348990791E-4</v>
      </c>
      <c r="P51" s="25"/>
    </row>
    <row r="52" spans="1:17" x14ac:dyDescent="0.25">
      <c r="A52" s="34">
        <f t="shared" si="0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VLOOKUP(B52,[5]Brokers!$B$9:$H$69,7,0)</f>
        <v>1066400</v>
      </c>
      <c r="H52" s="16">
        <f>VLOOKUP(B52,[5]Brokers!$B$9:$W$69,22,0)</f>
        <v>0</v>
      </c>
      <c r="I52" s="16">
        <f>VLOOKUP(B52,[1]Brokers!$B$9:$R$69,17,0)</f>
        <v>0</v>
      </c>
      <c r="J52" s="16">
        <f>VLOOKUP(B52,[2]Brokers!$B$9:$M$69,12,0)</f>
        <v>0</v>
      </c>
      <c r="K52" s="16">
        <v>0</v>
      </c>
      <c r="L52" s="16">
        <v>0</v>
      </c>
      <c r="M52" s="27">
        <f>L52+I52+J52+H52+G52</f>
        <v>1066400</v>
      </c>
      <c r="N52" s="33">
        <f>VLOOKUP(B52,[6]Sheet1!$B$16:$N$67,13,0)+M52</f>
        <v>64911482.259999998</v>
      </c>
      <c r="O52" s="35">
        <f>N52/$N$68</f>
        <v>2.8858462841040508E-4</v>
      </c>
      <c r="P52" s="25"/>
    </row>
    <row r="53" spans="1:17" x14ac:dyDescent="0.25">
      <c r="A53" s="34">
        <f t="shared" si="0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VLOOKUP(B53,[5]Brokers!$B$9:$H$69,7,0)</f>
        <v>4808295</v>
      </c>
      <c r="H53" s="16">
        <f>VLOOKUP(B53,[5]Brokers!$B$9:$W$69,22,0)</f>
        <v>0</v>
      </c>
      <c r="I53" s="16">
        <f>VLOOKUP(B53,[1]Brokers!$B$9:$R$69,17,0)</f>
        <v>0</v>
      </c>
      <c r="J53" s="16">
        <f>VLOOKUP(B53,[2]Brokers!$B$9:$M$69,12,0)</f>
        <v>0</v>
      </c>
      <c r="K53" s="16">
        <v>0</v>
      </c>
      <c r="L53" s="16">
        <v>0</v>
      </c>
      <c r="M53" s="27">
        <f>L53+I53+J53+H53+G53</f>
        <v>4808295</v>
      </c>
      <c r="N53" s="33">
        <f>VLOOKUP(B53,[6]Sheet1!$B$16:$N$67,13,0)+M53</f>
        <v>64007013.300000004</v>
      </c>
      <c r="O53" s="35">
        <f>N53/$N$68</f>
        <v>2.8456352413666722E-4</v>
      </c>
      <c r="P53" s="25"/>
    </row>
    <row r="54" spans="1:17" x14ac:dyDescent="0.25">
      <c r="A54" s="34">
        <f t="shared" si="0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VLOOKUP(B54,[5]Brokers!$B$9:$H$69,7,0)</f>
        <v>0</v>
      </c>
      <c r="H54" s="16">
        <f>VLOOKUP(B54,[5]Brokers!$B$9:$W$69,22,0)</f>
        <v>0</v>
      </c>
      <c r="I54" s="16">
        <f>VLOOKUP(B54,[1]Brokers!$B$9:$R$69,17,0)</f>
        <v>0</v>
      </c>
      <c r="J54" s="16">
        <f>VLOOKUP(B54,[2]Brokers!$B$9:$M$69,12,0)</f>
        <v>0</v>
      </c>
      <c r="K54" s="16">
        <v>0</v>
      </c>
      <c r="L54" s="16">
        <v>0</v>
      </c>
      <c r="M54" s="27">
        <f>L54+I54+J54+H54+G54</f>
        <v>0</v>
      </c>
      <c r="N54" s="33">
        <f>VLOOKUP(B54,[6]Sheet1!$B$16:$N$67,13,0)+M54</f>
        <v>43456878.060000002</v>
      </c>
      <c r="O54" s="35">
        <f>N54/$N$68</f>
        <v>1.9320136546241589E-4</v>
      </c>
      <c r="P54" s="25"/>
    </row>
    <row r="55" spans="1:17" x14ac:dyDescent="0.25">
      <c r="A55" s="34">
        <f t="shared" si="0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VLOOKUP(B55,[5]Brokers!$B$9:$H$69,7,0)</f>
        <v>0</v>
      </c>
      <c r="H55" s="16">
        <f>VLOOKUP(B55,[5]Brokers!$B$9:$W$69,22,0)</f>
        <v>0</v>
      </c>
      <c r="I55" s="16">
        <f>VLOOKUP(B55,[1]Brokers!$B$9:$R$69,17,0)</f>
        <v>0</v>
      </c>
      <c r="J55" s="16">
        <f>VLOOKUP(B55,[2]Brokers!$B$9:$M$69,12,0)</f>
        <v>0</v>
      </c>
      <c r="K55" s="16">
        <v>0</v>
      </c>
      <c r="L55" s="16">
        <v>0</v>
      </c>
      <c r="M55" s="27">
        <f>L55+I55+J55+H55+G55</f>
        <v>0</v>
      </c>
      <c r="N55" s="33">
        <f>VLOOKUP(B55,[6]Sheet1!$B$16:$N$67,13,0)+M55</f>
        <v>30501540.800000001</v>
      </c>
      <c r="O55" s="35">
        <f>N55/$N$68</f>
        <v>1.3560429543814286E-4</v>
      </c>
      <c r="P55" s="25"/>
    </row>
    <row r="56" spans="1:17" s="18" customFormat="1" x14ac:dyDescent="0.25">
      <c r="A56" s="34">
        <f t="shared" si="0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VLOOKUP(B56,[5]Brokers!$B$9:$H$69,7,0)</f>
        <v>4012266</v>
      </c>
      <c r="H56" s="16">
        <f>VLOOKUP(B56,[5]Brokers!$B$9:$W$69,22,0)</f>
        <v>0</v>
      </c>
      <c r="I56" s="16">
        <f>VLOOKUP(B56,[1]Brokers!$B$9:$R$69,17,0)</f>
        <v>0</v>
      </c>
      <c r="J56" s="16">
        <f>VLOOKUP(B56,[2]Brokers!$B$9:$M$69,12,0)</f>
        <v>0</v>
      </c>
      <c r="K56" s="16">
        <v>0</v>
      </c>
      <c r="L56" s="16">
        <v>0</v>
      </c>
      <c r="M56" s="27">
        <f>L56+I56+J56+H56+G56</f>
        <v>4012266</v>
      </c>
      <c r="N56" s="33">
        <f>VLOOKUP(B56,[6]Sheet1!$B$16:$N$67,13,0)+M56</f>
        <v>28286217.199999999</v>
      </c>
      <c r="O56" s="35">
        <f>N56/$N$68</f>
        <v>1.2575537016858761E-4</v>
      </c>
      <c r="P56" s="25"/>
      <c r="Q56" s="17"/>
    </row>
    <row r="57" spans="1:17" x14ac:dyDescent="0.25">
      <c r="A57" s="34">
        <f t="shared" si="0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VLOOKUP(B57,[5]Brokers!$B$9:$H$69,7,0)</f>
        <v>0</v>
      </c>
      <c r="H57" s="16">
        <f>VLOOKUP(B57,[5]Brokers!$B$9:$W$69,22,0)</f>
        <v>0</v>
      </c>
      <c r="I57" s="16">
        <f>VLOOKUP(B57,[1]Brokers!$B$9:$R$69,17,0)</f>
        <v>0</v>
      </c>
      <c r="J57" s="16">
        <f>VLOOKUP(B57,[2]Brokers!$B$9:$M$69,12,0)</f>
        <v>0</v>
      </c>
      <c r="K57" s="16"/>
      <c r="L57" s="16">
        <v>0</v>
      </c>
      <c r="M57" s="27">
        <f>L57+I57+J57+H57+G57</f>
        <v>0</v>
      </c>
      <c r="N57" s="33">
        <f>VLOOKUP(B57,[6]Sheet1!$B$16:$N$67,13,0)+M57</f>
        <v>24407180</v>
      </c>
      <c r="O57" s="35">
        <f>N57/$N$68</f>
        <v>1.0850987722993756E-4</v>
      </c>
      <c r="P57" s="25"/>
    </row>
    <row r="58" spans="1:17" x14ac:dyDescent="0.25">
      <c r="A58" s="34">
        <f t="shared" si="0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VLOOKUP(B58,[5]Brokers!$B$9:$H$69,7,0)</f>
        <v>1094153</v>
      </c>
      <c r="H58" s="16">
        <f>VLOOKUP(B58,[5]Brokers!$B$9:$W$69,22,0)</f>
        <v>0</v>
      </c>
      <c r="I58" s="16">
        <f>VLOOKUP(B58,[1]Brokers!$B$9:$R$69,17,0)</f>
        <v>0</v>
      </c>
      <c r="J58" s="16">
        <f>VLOOKUP(B58,[2]Brokers!$B$9:$M$69,12,0)</f>
        <v>0</v>
      </c>
      <c r="K58" s="16">
        <v>0</v>
      </c>
      <c r="L58" s="16">
        <v>0</v>
      </c>
      <c r="M58" s="27">
        <f>L58+I58+J58+H58+G58</f>
        <v>1094153</v>
      </c>
      <c r="N58" s="33">
        <f>VLOOKUP(B58,[6]Sheet1!$B$16:$N$67,13,0)+M58</f>
        <v>17805104.399999999</v>
      </c>
      <c r="O58" s="35">
        <f>N58/$N$68</f>
        <v>7.9158251486252033E-5</v>
      </c>
      <c r="P58" s="25"/>
    </row>
    <row r="59" spans="1:17" x14ac:dyDescent="0.25">
      <c r="A59" s="34">
        <f t="shared" si="0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VLOOKUP(B59,[5]Brokers!$B$9:$H$69,7,0)</f>
        <v>0</v>
      </c>
      <c r="H59" s="16">
        <f>VLOOKUP(B59,[5]Brokers!$B$9:$W$69,22,0)</f>
        <v>0</v>
      </c>
      <c r="I59" s="16">
        <f>VLOOKUP(B59,[1]Brokers!$B$9:$R$69,17,0)</f>
        <v>0</v>
      </c>
      <c r="J59" s="16">
        <f>VLOOKUP(B59,[2]Brokers!$B$9:$M$69,12,0)</f>
        <v>0</v>
      </c>
      <c r="K59" s="16">
        <v>0</v>
      </c>
      <c r="L59" s="16">
        <v>0</v>
      </c>
      <c r="M59" s="27">
        <f>L59+I59+J59+H59+G59</f>
        <v>0</v>
      </c>
      <c r="N59" s="33">
        <f>VLOOKUP(B59,[6]Sheet1!$B$16:$N$67,13,0)+M59</f>
        <v>13805200</v>
      </c>
      <c r="O59" s="35">
        <f>N59/$N$68</f>
        <v>6.1375404988807966E-5</v>
      </c>
      <c r="P59" s="25"/>
    </row>
    <row r="60" spans="1:17" x14ac:dyDescent="0.25">
      <c r="A60" s="34">
        <f t="shared" si="0"/>
        <v>45</v>
      </c>
      <c r="B60" s="12" t="s">
        <v>139</v>
      </c>
      <c r="C60" s="13" t="s">
        <v>140</v>
      </c>
      <c r="D60" s="14" t="s">
        <v>14</v>
      </c>
      <c r="E60" s="15"/>
      <c r="F60" s="15"/>
      <c r="G60" s="16">
        <f>VLOOKUP(B60,[5]Brokers!$B$9:$H$69,7,0)</f>
        <v>10800026.289999999</v>
      </c>
      <c r="H60" s="16">
        <f>VLOOKUP(B60,[5]Brokers!$B$9:$W$69,22,0)</f>
        <v>0</v>
      </c>
      <c r="I60" s="16"/>
      <c r="J60" s="16"/>
      <c r="K60" s="16"/>
      <c r="L60" s="16"/>
      <c r="M60" s="27">
        <f>L60+I60+J60+H60+G60</f>
        <v>10800026.289999999</v>
      </c>
      <c r="N60" s="33">
        <v>10800026.289999999</v>
      </c>
      <c r="O60" s="35">
        <f>N60/$N$68</f>
        <v>4.8014949978162085E-5</v>
      </c>
      <c r="P60" s="25"/>
    </row>
    <row r="61" spans="1:17" x14ac:dyDescent="0.25">
      <c r="A61" s="34">
        <f t="shared" si="0"/>
        <v>46</v>
      </c>
      <c r="B61" s="12" t="s">
        <v>104</v>
      </c>
      <c r="C61" s="13" t="s">
        <v>105</v>
      </c>
      <c r="D61" s="14" t="s">
        <v>14</v>
      </c>
      <c r="E61" s="14"/>
      <c r="F61" s="15"/>
      <c r="G61" s="16">
        <f>VLOOKUP(B61,[5]Brokers!$B$9:$H$69,7,0)</f>
        <v>0</v>
      </c>
      <c r="H61" s="16">
        <f>VLOOKUP(B61,[5]Brokers!$B$9:$W$69,22,0)</f>
        <v>0</v>
      </c>
      <c r="I61" s="16">
        <f>VLOOKUP(B61,[1]Brokers!$B$9:$R$69,17,0)</f>
        <v>0</v>
      </c>
      <c r="J61" s="16">
        <f>VLOOKUP(B61,[2]Brokers!$B$9:$M$69,12,0)</f>
        <v>0</v>
      </c>
      <c r="K61" s="16">
        <v>0</v>
      </c>
      <c r="L61" s="16">
        <v>0</v>
      </c>
      <c r="M61" s="27">
        <f>L61+I61+J61+H61+G61</f>
        <v>0</v>
      </c>
      <c r="N61" s="33">
        <f>VLOOKUP(B61,[6]Sheet1!$B$16:$N$67,13,0)+M61</f>
        <v>8829160</v>
      </c>
      <c r="O61" s="35">
        <f>N61/$N$68</f>
        <v>3.9252837388156913E-5</v>
      </c>
      <c r="P61" s="25"/>
    </row>
    <row r="62" spans="1:17" x14ac:dyDescent="0.25">
      <c r="A62" s="34">
        <f t="shared" si="0"/>
        <v>47</v>
      </c>
      <c r="B62" s="12" t="s">
        <v>39</v>
      </c>
      <c r="C62" s="13" t="s">
        <v>40</v>
      </c>
      <c r="D62" s="14" t="s">
        <v>14</v>
      </c>
      <c r="E62" s="15"/>
      <c r="F62" s="15"/>
      <c r="G62" s="16">
        <f>VLOOKUP(B62,[5]Brokers!$B$9:$H$69,7,0)</f>
        <v>1345828</v>
      </c>
      <c r="H62" s="16">
        <f>VLOOKUP(B62,[5]Brokers!$B$9:$W$69,22,0)</f>
        <v>0</v>
      </c>
      <c r="I62" s="16">
        <f>VLOOKUP(B62,[1]Brokers!$B$9:$R$69,17,0)</f>
        <v>0</v>
      </c>
      <c r="J62" s="16">
        <f>VLOOKUP(B62,[2]Brokers!$B$9:$M$69,12,0)</f>
        <v>0</v>
      </c>
      <c r="K62" s="16">
        <v>0</v>
      </c>
      <c r="L62" s="16">
        <v>0</v>
      </c>
      <c r="M62" s="27">
        <f>L62+I62+J62+H62+G62</f>
        <v>1345828</v>
      </c>
      <c r="N62" s="33">
        <f>VLOOKUP(B62,[6]Sheet1!$B$16:$N$67,13,0)+M62</f>
        <v>8450719.6499999985</v>
      </c>
      <c r="O62" s="35">
        <f>N62/$N$68</f>
        <v>3.7570360513837358E-5</v>
      </c>
      <c r="P62" s="25"/>
    </row>
    <row r="63" spans="1:17" x14ac:dyDescent="0.25">
      <c r="A63" s="34">
        <f t="shared" si="0"/>
        <v>48</v>
      </c>
      <c r="B63" s="12" t="s">
        <v>110</v>
      </c>
      <c r="C63" s="13" t="s">
        <v>138</v>
      </c>
      <c r="D63" s="14" t="s">
        <v>14</v>
      </c>
      <c r="E63" s="15"/>
      <c r="F63" s="15"/>
      <c r="G63" s="16">
        <f>VLOOKUP(B63,[5]Brokers!$B$9:$H$69,7,0)</f>
        <v>0</v>
      </c>
      <c r="H63" s="16">
        <f>VLOOKUP(B63,[5]Brokers!$B$9:$W$69,22,0)</f>
        <v>0</v>
      </c>
      <c r="I63" s="16">
        <f>VLOOKUP(B63,[1]Brokers!$B$9:$R$69,17,0)</f>
        <v>0</v>
      </c>
      <c r="J63" s="16">
        <f>VLOOKUP(B63,[2]Brokers!$B$9:$M$69,12,0)</f>
        <v>0</v>
      </c>
      <c r="K63" s="16">
        <v>0</v>
      </c>
      <c r="L63" s="16">
        <v>0</v>
      </c>
      <c r="M63" s="27">
        <f>L63+I63+J63+H63+G63</f>
        <v>0</v>
      </c>
      <c r="N63" s="33">
        <f>VLOOKUP(B63,[6]Sheet1!$B$16:$N$67,13,0)+M63</f>
        <v>3077823.55</v>
      </c>
      <c r="O63" s="35">
        <f>N63/$N$68</f>
        <v>1.3683442968254038E-5</v>
      </c>
      <c r="P63" s="25"/>
    </row>
    <row r="64" spans="1:17" x14ac:dyDescent="0.25">
      <c r="A64" s="34">
        <f t="shared" si="0"/>
        <v>49</v>
      </c>
      <c r="B64" s="12" t="s">
        <v>98</v>
      </c>
      <c r="C64" s="13" t="s">
        <v>99</v>
      </c>
      <c r="D64" s="14" t="s">
        <v>14</v>
      </c>
      <c r="E64" s="15" t="s">
        <v>14</v>
      </c>
      <c r="F64" s="15" t="s">
        <v>14</v>
      </c>
      <c r="G64" s="16">
        <f>VLOOKUP(B64,[5]Brokers!$B$9:$H$69,7,0)</f>
        <v>0</v>
      </c>
      <c r="H64" s="16">
        <f>VLOOKUP(B64,[5]Brokers!$B$9:$W$69,22,0)</f>
        <v>0</v>
      </c>
      <c r="I64" s="16">
        <f>VLOOKUP(B64,[1]Brokers!$B$9:$R$69,17,0)</f>
        <v>0</v>
      </c>
      <c r="J64" s="16">
        <f>VLOOKUP(B64,[2]Brokers!$B$9:$M$69,12,0)</f>
        <v>0</v>
      </c>
      <c r="K64" s="16">
        <v>0</v>
      </c>
      <c r="L64" s="16">
        <v>0</v>
      </c>
      <c r="M64" s="27">
        <f>L64+I64+J64+H64+G64</f>
        <v>0</v>
      </c>
      <c r="N64" s="33">
        <f>VLOOKUP(B64,[6]Sheet1!$B$16:$N$67,13,0)+M64</f>
        <v>278619</v>
      </c>
      <c r="O64" s="35">
        <f>N64/$N$68</f>
        <v>1.2386893317428714E-6</v>
      </c>
      <c r="P64" s="25"/>
    </row>
    <row r="65" spans="1:17" x14ac:dyDescent="0.25">
      <c r="A65" s="34">
        <f t="shared" si="0"/>
        <v>50</v>
      </c>
      <c r="B65" s="12" t="s">
        <v>75</v>
      </c>
      <c r="C65" s="13" t="s">
        <v>76</v>
      </c>
      <c r="D65" s="14" t="s">
        <v>14</v>
      </c>
      <c r="E65" s="15"/>
      <c r="F65" s="15"/>
      <c r="G65" s="16">
        <f>VLOOKUP(B65,[5]Brokers!$B$9:$H$69,7,0)</f>
        <v>0</v>
      </c>
      <c r="H65" s="16">
        <f>VLOOKUP(B65,[5]Brokers!$B$9:$W$69,22,0)</f>
        <v>0</v>
      </c>
      <c r="I65" s="16">
        <f>VLOOKUP(B65,[1]Brokers!$B$9:$R$69,17,0)</f>
        <v>0</v>
      </c>
      <c r="J65" s="16">
        <f>VLOOKUP(B65,[2]Brokers!$B$9:$M$69,12,0)</f>
        <v>0</v>
      </c>
      <c r="K65" s="16">
        <v>0</v>
      </c>
      <c r="L65" s="16">
        <v>0</v>
      </c>
      <c r="M65" s="27">
        <f>L65+I65+J65+H65+G65</f>
        <v>0</v>
      </c>
      <c r="N65" s="33">
        <f>VLOOKUP(B65,[6]Sheet1!$B$16:$N$67,13,0)+M65</f>
        <v>0</v>
      </c>
      <c r="O65" s="35">
        <f>N65/$N$68</f>
        <v>0</v>
      </c>
      <c r="P65" s="25"/>
    </row>
    <row r="66" spans="1:17" x14ac:dyDescent="0.25">
      <c r="A66" s="34">
        <f t="shared" si="0"/>
        <v>51</v>
      </c>
      <c r="B66" s="12" t="s">
        <v>71</v>
      </c>
      <c r="C66" s="13" t="s">
        <v>72</v>
      </c>
      <c r="D66" s="14" t="s">
        <v>14</v>
      </c>
      <c r="E66" s="15" t="s">
        <v>14</v>
      </c>
      <c r="F66" s="15"/>
      <c r="G66" s="16">
        <f>VLOOKUP(B66,[5]Brokers!$B$9:$H$69,7,0)</f>
        <v>0</v>
      </c>
      <c r="H66" s="16">
        <f>VLOOKUP(B66,[5]Brokers!$B$9:$W$69,22,0)</f>
        <v>0</v>
      </c>
      <c r="I66" s="16">
        <f>VLOOKUP(B66,[1]Brokers!$B$9:$R$69,17,0)</f>
        <v>0</v>
      </c>
      <c r="J66" s="16">
        <f>VLOOKUP(B66,[2]Brokers!$B$9:$M$69,12,0)</f>
        <v>0</v>
      </c>
      <c r="K66" s="16">
        <v>0</v>
      </c>
      <c r="L66" s="16">
        <v>0</v>
      </c>
      <c r="M66" s="27">
        <f>L66+I66+J66+H66+G66</f>
        <v>0</v>
      </c>
      <c r="N66" s="33">
        <f>VLOOKUP(B66,[6]Sheet1!$B$16:$N$67,13,0)+M66</f>
        <v>0</v>
      </c>
      <c r="O66" s="35">
        <f>N66/$N$68</f>
        <v>0</v>
      </c>
      <c r="P66" s="25"/>
    </row>
    <row r="67" spans="1:17" x14ac:dyDescent="0.25">
      <c r="A67" s="34">
        <f t="shared" si="0"/>
        <v>52</v>
      </c>
      <c r="B67" s="12" t="s">
        <v>92</v>
      </c>
      <c r="C67" s="13" t="s">
        <v>93</v>
      </c>
      <c r="D67" s="14" t="s">
        <v>14</v>
      </c>
      <c r="E67" s="15"/>
      <c r="F67" s="15" t="s">
        <v>14</v>
      </c>
      <c r="G67" s="16">
        <f>VLOOKUP(B67,[5]Brokers!$B$9:$H$69,7,0)</f>
        <v>0</v>
      </c>
      <c r="H67" s="16">
        <f>VLOOKUP(B67,[5]Brokers!$B$9:$W$69,22,0)</f>
        <v>0</v>
      </c>
      <c r="I67" s="16">
        <f>VLOOKUP(B67,[1]Brokers!$B$9:$R$69,17,0)</f>
        <v>0</v>
      </c>
      <c r="J67" s="16">
        <f>VLOOKUP(B67,[2]Brokers!$B$9:$M$69,12,0)</f>
        <v>0</v>
      </c>
      <c r="K67" s="16">
        <v>0</v>
      </c>
      <c r="L67" s="16">
        <v>0</v>
      </c>
      <c r="M67" s="27">
        <f>L67+I67+J67+H67+G67</f>
        <v>0</v>
      </c>
      <c r="N67" s="33">
        <f>VLOOKUP(B67,[6]Sheet1!$B$16:$N$67,13,0)+M67</f>
        <v>0</v>
      </c>
      <c r="O67" s="35">
        <f>N67/$N$68</f>
        <v>0</v>
      </c>
      <c r="P67" s="25"/>
    </row>
    <row r="68" spans="1:17" ht="16.5" thickBot="1" x14ac:dyDescent="0.3">
      <c r="A68" s="42" t="s">
        <v>6</v>
      </c>
      <c r="B68" s="43"/>
      <c r="C68" s="43"/>
      <c r="D68" s="36">
        <f>COUNTA(D16:D67)</f>
        <v>52</v>
      </c>
      <c r="E68" s="36">
        <f>COUNTA(E16:E67)</f>
        <v>19</v>
      </c>
      <c r="F68" s="36">
        <f>COUNTA(F16:F67)</f>
        <v>13</v>
      </c>
      <c r="G68" s="37">
        <f t="shared" ref="G68:O68" si="1">SUM(G16:G67)</f>
        <v>12854058028.139999</v>
      </c>
      <c r="H68" s="37">
        <f t="shared" si="1"/>
        <v>1097142480</v>
      </c>
      <c r="I68" s="37">
        <f t="shared" si="1"/>
        <v>0</v>
      </c>
      <c r="J68" s="37">
        <f t="shared" si="1"/>
        <v>0</v>
      </c>
      <c r="K68" s="37">
        <f t="shared" si="1"/>
        <v>0</v>
      </c>
      <c r="L68" s="37">
        <f t="shared" si="1"/>
        <v>0</v>
      </c>
      <c r="M68" s="37">
        <f t="shared" si="1"/>
        <v>13951200508.139999</v>
      </c>
      <c r="N68" s="37">
        <f t="shared" si="1"/>
        <v>224930491334.71997</v>
      </c>
      <c r="O68" s="38">
        <f t="shared" si="1"/>
        <v>1.0000000000000002</v>
      </c>
      <c r="P68" s="20"/>
      <c r="Q68" s="19"/>
    </row>
    <row r="69" spans="1:17" x14ac:dyDescent="0.25">
      <c r="L69" s="21"/>
      <c r="M69" s="22"/>
      <c r="O69" s="21"/>
      <c r="P69" s="20"/>
      <c r="Q69" s="19"/>
    </row>
    <row r="70" spans="1:17" ht="27.6" customHeight="1" x14ac:dyDescent="0.25">
      <c r="B70" s="54" t="s">
        <v>124</v>
      </c>
      <c r="C70" s="54"/>
      <c r="D70" s="54"/>
      <c r="E70" s="54"/>
      <c r="F70" s="54"/>
      <c r="H70" s="23"/>
      <c r="I70" s="23"/>
      <c r="L70" s="21"/>
      <c r="M70" s="21"/>
      <c r="P70" s="20"/>
      <c r="Q70" s="19"/>
    </row>
    <row r="71" spans="1:17" ht="27.6" customHeight="1" x14ac:dyDescent="0.25">
      <c r="C71" s="55"/>
      <c r="D71" s="55"/>
      <c r="E71" s="55"/>
      <c r="F71" s="55"/>
      <c r="M71" s="21"/>
      <c r="N71" s="21"/>
      <c r="P71" s="20"/>
      <c r="Q71" s="19"/>
    </row>
    <row r="72" spans="1:17" x14ac:dyDescent="0.25">
      <c r="P72" s="20"/>
      <c r="Q72" s="19"/>
    </row>
    <row r="73" spans="1:17" x14ac:dyDescent="0.25">
      <c r="P73" s="20"/>
      <c r="Q73" s="19"/>
    </row>
  </sheetData>
  <sortState ref="B16:O67">
    <sortCondition descending="1" ref="O67"/>
  </sortState>
  <mergeCells count="16">
    <mergeCell ref="B70:F70"/>
    <mergeCell ref="C71:F71"/>
    <mergeCell ref="M14:M15"/>
    <mergeCell ref="G14:I14"/>
    <mergeCell ref="J14:L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3" fitToHeight="2" orientation="landscape" r:id="rId1"/>
  <rowBreaks count="1" manualBreakCount="1">
    <brk id="7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VLOOKUP(B3,[3]Brokers!$B$9:$I$69,7,0)</f>
        <v>630324650.92999995</v>
      </c>
      <c r="H3" s="16">
        <f>VLOOKUP(B3,[3]Brokers!$B$9:$W$69,22,0)</f>
        <v>0</v>
      </c>
      <c r="I3" s="16">
        <f>VLOOKUP(B3,[4]Brokers!$B$9:$R$69,17,0)</f>
        <v>0</v>
      </c>
      <c r="J3" s="16">
        <f>VLOOKUP(B3,[3]Brokers!$B$9:$J$69,9,0)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VLOOKUP(B3,[4]Brokers!$B$9:$Y$67,24,0)+M3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VLOOKUP(B4,[3]Brokers!$B$9:$I$69,7,0)</f>
        <v>179538227.30000001</v>
      </c>
      <c r="H4" s="16">
        <f>VLOOKUP(B4,[3]Brokers!$B$9:$W$69,22,0)</f>
        <v>1949879900</v>
      </c>
      <c r="I4" s="16">
        <f>VLOOKUP(B4,[4]Brokers!$B$9:$R$69,17,0)</f>
        <v>0</v>
      </c>
      <c r="J4" s="16">
        <f>VLOOKUP(B4,[3]Brokers!$B$9:$J$69,9,0)</f>
        <v>68814000</v>
      </c>
      <c r="K4" s="16">
        <v>0</v>
      </c>
      <c r="L4" s="16">
        <v>0</v>
      </c>
      <c r="M4" s="27">
        <f t="shared" si="0"/>
        <v>2198232127.3000002</v>
      </c>
      <c r="N4" s="16">
        <f>VLOOKUP(B4,[4]Brokers!$B$9:$Y$67,24,0)+M4</f>
        <v>4358931405.3400002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VLOOKUP(B5,[3]Brokers!$B$9:$I$69,7,0)</f>
        <v>1272458454.4000001</v>
      </c>
      <c r="H5" s="16">
        <f>VLOOKUP(B5,[3]Brokers!$B$9:$W$69,22,0)</f>
        <v>0</v>
      </c>
      <c r="I5" s="16">
        <f>VLOOKUP(B5,[4]Brokers!$B$9:$R$69,17,0)</f>
        <v>0</v>
      </c>
      <c r="J5" s="16">
        <f>VLOOKUP(B5,[3]Brokers!$B$9:$J$69,9,0)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VLOOKUP(B5,[4]Brokers!$B$9:$Y$67,24,0)+M5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VLOOKUP(B6,[3]Brokers!$B$9:$I$69,7,0)</f>
        <v>282505387.54000002</v>
      </c>
      <c r="H6" s="16">
        <f>VLOOKUP(B6,[3]Brokers!$B$9:$W$69,22,0)</f>
        <v>0</v>
      </c>
      <c r="I6" s="16">
        <f>VLOOKUP(B6,[4]Brokers!$B$9:$R$69,17,0)</f>
        <v>0</v>
      </c>
      <c r="J6" s="16">
        <f>VLOOKUP(B6,[3]Brokers!$B$9:$J$69,9,0)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VLOOKUP(B6,[4]Brokers!$B$9:$Y$67,24,0)+M6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VLOOKUP(B7,[3]Brokers!$B$9:$I$69,7,0)</f>
        <v>355005596.29999995</v>
      </c>
      <c r="H7" s="16">
        <f>VLOOKUP(B7,[3]Brokers!$B$9:$W$69,22,0)</f>
        <v>0</v>
      </c>
      <c r="I7" s="16">
        <f>VLOOKUP(B7,[4]Brokers!$B$9:$R$69,17,0)</f>
        <v>0</v>
      </c>
      <c r="J7" s="16">
        <f>VLOOKUP(B7,[3]Brokers!$B$9:$J$69,9,0)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VLOOKUP(B7,[4]Brokers!$B$9:$Y$67,24,0)+M7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VLOOKUP(B8,[3]Brokers!$B$9:$I$69,7,0)</f>
        <v>382320935.79999995</v>
      </c>
      <c r="H8" s="16">
        <f>VLOOKUP(B8,[3]Brokers!$B$9:$W$69,22,0)</f>
        <v>0</v>
      </c>
      <c r="I8" s="16">
        <f>VLOOKUP(B8,[4]Brokers!$B$9:$R$69,17,0)</f>
        <v>0</v>
      </c>
      <c r="J8" s="16">
        <f>VLOOKUP(B8,[3]Brokers!$B$9:$J$69,9,0)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VLOOKUP(B8,[4]Brokers!$B$9:$Y$67,24,0)+M8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VLOOKUP(B9,[3]Brokers!$B$9:$I$69,7,0)</f>
        <v>274140321.02999997</v>
      </c>
      <c r="H9" s="16">
        <f>VLOOKUP(B9,[3]Brokers!$B$9:$W$69,22,0)</f>
        <v>0</v>
      </c>
      <c r="I9" s="16">
        <f>VLOOKUP(B9,[4]Brokers!$B$9:$R$69,17,0)</f>
        <v>0</v>
      </c>
      <c r="J9" s="16">
        <f>VLOOKUP(B9,[3]Brokers!$B$9:$J$69,9,0)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VLOOKUP(B9,[4]Brokers!$B$9:$Y$67,24,0)+M9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VLOOKUP(B10,[3]Brokers!$B$9:$I$69,7,0)</f>
        <v>7267055.2799999993</v>
      </c>
      <c r="H10" s="16">
        <f>VLOOKUP(B10,[3]Brokers!$B$9:$W$69,22,0)</f>
        <v>361790000</v>
      </c>
      <c r="I10" s="16">
        <f>VLOOKUP(B10,[4]Brokers!$B$9:$R$69,17,0)</f>
        <v>0</v>
      </c>
      <c r="J10" s="16">
        <f>VLOOKUP(B10,[3]Brokers!$B$9:$J$69,9,0)</f>
        <v>22370400</v>
      </c>
      <c r="K10" s="16">
        <v>0</v>
      </c>
      <c r="L10" s="16">
        <v>0</v>
      </c>
      <c r="M10" s="27">
        <f t="shared" si="0"/>
        <v>391427455.27999997</v>
      </c>
      <c r="N10" s="16">
        <f>VLOOKUP(B10,[4]Brokers!$B$9:$Y$67,24,0)+M10</f>
        <v>400836443.27999997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VLOOKUP(B11,[3]Brokers!$B$9:$I$69,7,0)</f>
        <v>198540489.61000001</v>
      </c>
      <c r="H11" s="16">
        <f>VLOOKUP(B11,[3]Brokers!$B$9:$W$69,22,0)</f>
        <v>0</v>
      </c>
      <c r="I11" s="16">
        <f>VLOOKUP(B11,[4]Brokers!$B$9:$R$69,17,0)</f>
        <v>0</v>
      </c>
      <c r="J11" s="16">
        <f>VLOOKUP(B11,[3]Brokers!$B$9:$J$69,9,0)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VLOOKUP(B11,[4]Brokers!$B$9:$Y$67,24,0)+M11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VLOOKUP(B12,[3]Brokers!$B$9:$I$69,7,0)</f>
        <v>64587067.290000007</v>
      </c>
      <c r="H12" s="16">
        <f>VLOOKUP(B12,[3]Brokers!$B$9:$W$69,22,0)</f>
        <v>0</v>
      </c>
      <c r="I12" s="16">
        <f>VLOOKUP(B12,[4]Brokers!$B$9:$R$69,17,0)</f>
        <v>0</v>
      </c>
      <c r="J12" s="16">
        <f>VLOOKUP(B12,[3]Brokers!$B$9:$J$69,9,0)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VLOOKUP(B12,[4]Brokers!$B$9:$Y$67,24,0)+M12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VLOOKUP(B13,[3]Brokers!$B$9:$I$69,7,0)</f>
        <v>132119822</v>
      </c>
      <c r="H13" s="16">
        <f>VLOOKUP(B13,[3]Brokers!$B$9:$W$69,22,0)</f>
        <v>0</v>
      </c>
      <c r="I13" s="16">
        <f>VLOOKUP(B13,[4]Brokers!$B$9:$R$69,17,0)</f>
        <v>0</v>
      </c>
      <c r="J13" s="16">
        <f>VLOOKUP(B13,[3]Brokers!$B$9:$J$69,9,0)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VLOOKUP(B13,[4]Brokers!$B$9:$Y$67,24,0)+M13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VLOOKUP(B14,[3]Brokers!$B$9:$I$69,7,0)</f>
        <v>53972221.200000003</v>
      </c>
      <c r="H14" s="16">
        <f>VLOOKUP(B14,[3]Brokers!$B$9:$W$69,22,0)</f>
        <v>0</v>
      </c>
      <c r="I14" s="16">
        <f>VLOOKUP(B14,[4]Brokers!$B$9:$R$69,17,0)</f>
        <v>0</v>
      </c>
      <c r="J14" s="16">
        <f>VLOOKUP(B14,[3]Brokers!$B$9:$J$69,9,0)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VLOOKUP(B14,[4]Brokers!$B$9:$Y$67,24,0)+M14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VLOOKUP(B15,[3]Brokers!$B$9:$I$69,7,0)</f>
        <v>7031079</v>
      </c>
      <c r="H15" s="16">
        <f>VLOOKUP(B15,[3]Brokers!$B$9:$W$69,22,0)</f>
        <v>0</v>
      </c>
      <c r="I15" s="16">
        <f>VLOOKUP(B15,[4]Brokers!$B$9:$R$69,17,0)</f>
        <v>0</v>
      </c>
      <c r="J15" s="16">
        <f>VLOOKUP(B15,[3]Brokers!$B$9:$J$69,9,0)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VLOOKUP(B15,[4]Brokers!$B$9:$Y$67,24,0)+M15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VLOOKUP(B16,[3]Brokers!$B$9:$I$69,7,0)</f>
        <v>9439987</v>
      </c>
      <c r="H16" s="16">
        <f>VLOOKUP(B16,[3]Brokers!$B$9:$W$69,22,0)</f>
        <v>0</v>
      </c>
      <c r="I16" s="16">
        <f>VLOOKUP(B16,[4]Brokers!$B$9:$R$69,17,0)</f>
        <v>0</v>
      </c>
      <c r="J16" s="16">
        <f>VLOOKUP(B16,[3]Brokers!$B$9:$J$69,9,0)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VLOOKUP(B16,[4]Brokers!$B$9:$Y$67,24,0)+M16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VLOOKUP(B17,[3]Brokers!$B$9:$I$69,7,0)</f>
        <v>112802935.7</v>
      </c>
      <c r="H17" s="16">
        <f>VLOOKUP(B17,[3]Brokers!$B$9:$W$69,22,0)</f>
        <v>0</v>
      </c>
      <c r="I17" s="16">
        <f>VLOOKUP(B17,[4]Brokers!$B$9:$R$69,17,0)</f>
        <v>0</v>
      </c>
      <c r="J17" s="16">
        <f>VLOOKUP(B17,[3]Brokers!$B$9:$J$69,9,0)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VLOOKUP(B17,[4]Brokers!$B$9:$Y$67,24,0)+M17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VLOOKUP(B18,[3]Brokers!$B$9:$I$69,7,0)</f>
        <v>53280666.200000003</v>
      </c>
      <c r="H18" s="16">
        <f>VLOOKUP(B18,[3]Brokers!$B$9:$W$69,22,0)</f>
        <v>100000</v>
      </c>
      <c r="I18" s="16">
        <f>VLOOKUP(B18,[4]Brokers!$B$9:$R$69,17,0)</f>
        <v>0</v>
      </c>
      <c r="J18" s="16">
        <f>VLOOKUP(B18,[3]Brokers!$B$9:$J$69,9,0)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VLOOKUP(B18,[4]Brokers!$B$9:$Y$67,24,0)+M18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VLOOKUP(B19,[3]Brokers!$B$9:$I$69,7,0)</f>
        <v>62935340</v>
      </c>
      <c r="H19" s="16">
        <f>VLOOKUP(B19,[3]Brokers!$B$9:$W$69,22,0)</f>
        <v>0</v>
      </c>
      <c r="I19" s="16">
        <f>VLOOKUP(B19,[4]Brokers!$B$9:$R$69,17,0)</f>
        <v>0</v>
      </c>
      <c r="J19" s="16">
        <f>VLOOKUP(B19,[3]Brokers!$B$9:$J$69,9,0)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VLOOKUP(B19,[4]Brokers!$B$9:$Y$67,24,0)+M19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VLOOKUP(B20,[3]Brokers!$B$9:$I$69,7,0)</f>
        <v>13813765.16</v>
      </c>
      <c r="H20" s="16">
        <f>VLOOKUP(B20,[3]Brokers!$B$9:$W$69,22,0)</f>
        <v>0</v>
      </c>
      <c r="I20" s="16">
        <f>VLOOKUP(B20,[4]Brokers!$B$9:$R$69,17,0)</f>
        <v>0</v>
      </c>
      <c r="J20" s="16">
        <f>VLOOKUP(B20,[3]Brokers!$B$9:$J$69,9,0)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VLOOKUP(B20,[4]Brokers!$B$9:$Y$67,24,0)+M20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VLOOKUP(B21,[3]Brokers!$B$9:$I$69,7,0)</f>
        <v>36119868.649999999</v>
      </c>
      <c r="H21" s="16">
        <f>VLOOKUP(B21,[3]Brokers!$B$9:$W$69,22,0)</f>
        <v>0</v>
      </c>
      <c r="I21" s="16">
        <f>VLOOKUP(B21,[4]Brokers!$B$9:$R$69,17,0)</f>
        <v>0</v>
      </c>
      <c r="J21" s="16">
        <f>VLOOKUP(B21,[3]Brokers!$B$9:$J$69,9,0)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VLOOKUP(B21,[4]Brokers!$B$9:$Y$67,24,0)+M21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VLOOKUP(B22,[3]Brokers!$B$9:$I$69,7,0)</f>
        <v>22402798.18</v>
      </c>
      <c r="H22" s="16">
        <f>VLOOKUP(B22,[3]Brokers!$B$9:$W$69,22,0)</f>
        <v>0</v>
      </c>
      <c r="I22" s="16">
        <f>VLOOKUP(B22,[4]Brokers!$B$9:$R$69,17,0)</f>
        <v>0</v>
      </c>
      <c r="J22" s="16">
        <f>VLOOKUP(B22,[3]Brokers!$B$9:$J$69,9,0)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VLOOKUP(B22,[4]Brokers!$B$9:$Y$67,24,0)+M22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VLOOKUP(B23,[3]Brokers!$B$9:$I$69,7,0)</f>
        <v>27299103</v>
      </c>
      <c r="H23" s="16">
        <f>VLOOKUP(B23,[3]Brokers!$B$9:$W$69,22,0)</f>
        <v>0</v>
      </c>
      <c r="I23" s="16">
        <f>VLOOKUP(B23,[4]Brokers!$B$9:$R$69,17,0)</f>
        <v>0</v>
      </c>
      <c r="J23" s="16">
        <f>VLOOKUP(B23,[3]Brokers!$B$9:$J$69,9,0)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VLOOKUP(B23,[4]Brokers!$B$9:$Y$67,24,0)+M23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VLOOKUP(B24,[3]Brokers!$B$9:$I$69,7,0)</f>
        <v>50304492.299999997</v>
      </c>
      <c r="H24" s="16">
        <f>VLOOKUP(B24,[3]Brokers!$B$9:$W$69,22,0)</f>
        <v>0</v>
      </c>
      <c r="I24" s="16">
        <f>VLOOKUP(B24,[4]Brokers!$B$9:$R$69,17,0)</f>
        <v>0</v>
      </c>
      <c r="J24" s="16">
        <f>VLOOKUP(B24,[3]Brokers!$B$9:$J$69,9,0)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VLOOKUP(B24,[4]Brokers!$B$9:$Y$67,24,0)+M24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VLOOKUP(B25,[3]Brokers!$B$9:$I$69,7,0)</f>
        <v>15542272.399999999</v>
      </c>
      <c r="H25" s="16">
        <f>VLOOKUP(B25,[3]Brokers!$B$9:$W$69,22,0)</f>
        <v>0</v>
      </c>
      <c r="I25" s="16">
        <f>VLOOKUP(B25,[4]Brokers!$B$9:$R$69,17,0)</f>
        <v>0</v>
      </c>
      <c r="J25" s="16">
        <f>VLOOKUP(B25,[3]Brokers!$B$9:$J$69,9,0)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VLOOKUP(B25,[4]Brokers!$B$9:$Y$67,24,0)+M25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VLOOKUP(B26,[3]Brokers!$B$9:$I$69,7,0)</f>
        <v>2993720</v>
      </c>
      <c r="H26" s="16">
        <f>VLOOKUP(B26,[3]Brokers!$B$9:$W$69,22,0)</f>
        <v>0</v>
      </c>
      <c r="I26" s="16">
        <f>VLOOKUP(B26,[4]Brokers!$B$9:$R$69,17,0)</f>
        <v>0</v>
      </c>
      <c r="J26" s="16">
        <f>VLOOKUP(B26,[3]Brokers!$B$9:$J$69,9,0)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VLOOKUP(B26,[4]Brokers!$B$9:$Y$67,24,0)+M26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VLOOKUP(B27,[3]Brokers!$B$9:$I$69,7,0)</f>
        <v>26908898</v>
      </c>
      <c r="H27" s="16">
        <f>VLOOKUP(B27,[3]Brokers!$B$9:$W$69,22,0)</f>
        <v>0</v>
      </c>
      <c r="I27" s="16">
        <f>VLOOKUP(B27,[4]Brokers!$B$9:$R$69,17,0)</f>
        <v>0</v>
      </c>
      <c r="J27" s="16">
        <f>VLOOKUP(B27,[3]Brokers!$B$9:$J$69,9,0)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VLOOKUP(B27,[4]Brokers!$B$9:$Y$67,24,0)+M27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VLOOKUP(B28,[3]Brokers!$B$9:$I$69,7,0)</f>
        <v>17535498</v>
      </c>
      <c r="H28" s="16">
        <f>VLOOKUP(B28,[3]Brokers!$B$9:$W$69,22,0)</f>
        <v>0</v>
      </c>
      <c r="I28" s="16">
        <f>VLOOKUP(B28,[4]Brokers!$B$9:$R$69,17,0)</f>
        <v>0</v>
      </c>
      <c r="J28" s="16">
        <f>VLOOKUP(B28,[3]Brokers!$B$9:$J$69,9,0)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VLOOKUP(B28,[4]Brokers!$B$9:$Y$67,24,0)+M28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VLOOKUP(B29,[3]Brokers!$B$9:$I$69,7,0)</f>
        <v>4549824.25</v>
      </c>
      <c r="H29" s="16">
        <f>VLOOKUP(B29,[3]Brokers!$B$9:$W$69,22,0)</f>
        <v>0</v>
      </c>
      <c r="I29" s="16">
        <f>VLOOKUP(B29,[4]Brokers!$B$9:$R$69,17,0)</f>
        <v>0</v>
      </c>
      <c r="J29" s="16">
        <f>VLOOKUP(B29,[3]Brokers!$B$9:$J$69,9,0)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VLOOKUP(B29,[4]Brokers!$B$9:$Y$67,24,0)+M29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VLOOKUP(B30,[3]Brokers!$B$9:$I$69,7,0)</f>
        <v>14443794.739999998</v>
      </c>
      <c r="H30" s="16">
        <f>VLOOKUP(B30,[3]Brokers!$B$9:$W$69,22,0)</f>
        <v>0</v>
      </c>
      <c r="I30" s="16">
        <f>VLOOKUP(B30,[4]Brokers!$B$9:$R$69,17,0)</f>
        <v>0</v>
      </c>
      <c r="J30" s="16">
        <f>VLOOKUP(B30,[3]Brokers!$B$9:$J$69,9,0)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VLOOKUP(B30,[4]Brokers!$B$9:$Y$67,24,0)+M30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VLOOKUP(B31,[3]Brokers!$B$9:$I$69,7,0)</f>
        <v>15526374</v>
      </c>
      <c r="H31" s="16">
        <f>VLOOKUP(B31,[3]Brokers!$B$9:$W$69,22,0)</f>
        <v>0</v>
      </c>
      <c r="I31" s="16">
        <f>VLOOKUP(B31,[4]Brokers!$B$9:$R$69,17,0)</f>
        <v>0</v>
      </c>
      <c r="J31" s="16">
        <f>VLOOKUP(B31,[3]Brokers!$B$9:$J$69,9,0)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VLOOKUP(B31,[4]Brokers!$B$9:$Y$67,24,0)+M31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VLOOKUP(B32,[3]Brokers!$B$9:$I$69,7,0)</f>
        <v>14858503.98</v>
      </c>
      <c r="H32" s="16">
        <f>VLOOKUP(B32,[3]Brokers!$B$9:$W$69,22,0)</f>
        <v>0</v>
      </c>
      <c r="I32" s="16">
        <f>VLOOKUP(B32,[4]Brokers!$B$9:$R$69,17,0)</f>
        <v>0</v>
      </c>
      <c r="J32" s="16">
        <f>VLOOKUP(B32,[3]Brokers!$B$9:$J$69,9,0)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VLOOKUP(B32,[4]Brokers!$B$9:$Y$67,24,0)+M32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VLOOKUP(B33,[3]Brokers!$B$9:$I$69,7,0)</f>
        <v>5674417.2000000002</v>
      </c>
      <c r="H33" s="16">
        <f>VLOOKUP(B33,[3]Brokers!$B$9:$W$69,22,0)</f>
        <v>0</v>
      </c>
      <c r="I33" s="16">
        <f>VLOOKUP(B33,[4]Brokers!$B$9:$R$69,17,0)</f>
        <v>0</v>
      </c>
      <c r="J33" s="16">
        <f>VLOOKUP(B33,[3]Brokers!$B$9:$J$69,9,0)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VLOOKUP(B33,[4]Brokers!$B$9:$Y$67,24,0)+M33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VLOOKUP(B34,[3]Brokers!$B$9:$I$69,7,0)</f>
        <v>2421910</v>
      </c>
      <c r="H34" s="16">
        <f>VLOOKUP(B34,[3]Brokers!$B$9:$W$69,22,0)</f>
        <v>0</v>
      </c>
      <c r="I34" s="16">
        <f>VLOOKUP(B34,[4]Brokers!$B$9:$R$69,17,0)</f>
        <v>0</v>
      </c>
      <c r="J34" s="16">
        <f>VLOOKUP(B34,[3]Brokers!$B$9:$J$69,9,0)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VLOOKUP(B34,[4]Brokers!$B$9:$Y$67,24,0)+M34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VLOOKUP(B35,[3]Brokers!$B$9:$I$69,7,0)</f>
        <v>14072815</v>
      </c>
      <c r="H35" s="16">
        <f>VLOOKUP(B35,[3]Brokers!$B$9:$W$69,22,0)</f>
        <v>0</v>
      </c>
      <c r="I35" s="16">
        <f>VLOOKUP(B35,[4]Brokers!$B$9:$R$69,17,0)</f>
        <v>0</v>
      </c>
      <c r="J35" s="16">
        <f>VLOOKUP(B35,[3]Brokers!$B$9:$J$69,9,0)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VLOOKUP(B35,[4]Brokers!$B$9:$Y$67,24,0)+M35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VLOOKUP(B36,[3]Brokers!$B$9:$I$69,7,0)</f>
        <v>2093813.8</v>
      </c>
      <c r="H36" s="16">
        <f>VLOOKUP(B36,[3]Brokers!$B$9:$W$69,22,0)</f>
        <v>0</v>
      </c>
      <c r="I36" s="16">
        <f>VLOOKUP(B36,[4]Brokers!$B$9:$R$69,17,0)</f>
        <v>0</v>
      </c>
      <c r="J36" s="16">
        <f>VLOOKUP(B36,[3]Brokers!$B$9:$J$69,9,0)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VLOOKUP(B36,[4]Brokers!$B$9:$Y$67,24,0)+M36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VLOOKUP(B37,[3]Brokers!$B$9:$I$69,7,0)</f>
        <v>5173373.2</v>
      </c>
      <c r="H37" s="16">
        <f>VLOOKUP(B37,[3]Brokers!$B$9:$W$69,22,0)</f>
        <v>0</v>
      </c>
      <c r="I37" s="16">
        <f>VLOOKUP(B37,[4]Brokers!$B$9:$R$69,17,0)</f>
        <v>0</v>
      </c>
      <c r="J37" s="16">
        <f>VLOOKUP(B37,[3]Brokers!$B$9:$J$69,9,0)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VLOOKUP(B37,[4]Brokers!$B$9:$Y$67,24,0)+M37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VLOOKUP(B38,[3]Brokers!$B$9:$I$69,7,0)</f>
        <v>0</v>
      </c>
      <c r="H38" s="16">
        <f>VLOOKUP(B38,[3]Brokers!$B$9:$W$69,22,0)</f>
        <v>0</v>
      </c>
      <c r="I38" s="16">
        <f>VLOOKUP(B38,[4]Brokers!$B$9:$R$69,17,0)</f>
        <v>0</v>
      </c>
      <c r="J38" s="16">
        <f>VLOOKUP(B38,[3]Brokers!$B$9:$J$69,9,0)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VLOOKUP(B38,[4]Brokers!$B$9:$Y$67,24,0)+M38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VLOOKUP(B39,[3]Brokers!$B$9:$I$69,7,0)</f>
        <v>6207790</v>
      </c>
      <c r="H39" s="16">
        <f>VLOOKUP(B39,[3]Brokers!$B$9:$W$69,22,0)</f>
        <v>0</v>
      </c>
      <c r="I39" s="16">
        <f>VLOOKUP(B39,[4]Brokers!$B$9:$R$69,17,0)</f>
        <v>0</v>
      </c>
      <c r="J39" s="16">
        <f>VLOOKUP(B39,[3]Brokers!$B$9:$J$69,9,0)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VLOOKUP(B39,[4]Brokers!$B$9:$Y$67,24,0)+M39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VLOOKUP(B40,[3]Brokers!$B$9:$I$69,7,0)</f>
        <v>8524298</v>
      </c>
      <c r="H40" s="16">
        <f>VLOOKUP(B40,[3]Brokers!$B$9:$W$69,22,0)</f>
        <v>0</v>
      </c>
      <c r="I40" s="16">
        <f>VLOOKUP(B40,[4]Brokers!$B$9:$R$69,17,0)</f>
        <v>0</v>
      </c>
      <c r="J40" s="16">
        <f>VLOOKUP(B40,[3]Brokers!$B$9:$J$69,9,0)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VLOOKUP(B40,[4]Brokers!$B$9:$Y$67,24,0)+M40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VLOOKUP(B41,[3]Brokers!$B$9:$I$69,7,0)</f>
        <v>0</v>
      </c>
      <c r="H41" s="16">
        <f>VLOOKUP(B41,[3]Brokers!$B$9:$W$69,22,0)</f>
        <v>0</v>
      </c>
      <c r="I41" s="16">
        <f>VLOOKUP(B41,[4]Brokers!$B$9:$R$69,17,0)</f>
        <v>0</v>
      </c>
      <c r="J41" s="16">
        <f>VLOOKUP(B41,[3]Brokers!$B$9:$J$69,9,0)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VLOOKUP(B41,[4]Brokers!$B$9:$Y$67,24,0)+M41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VLOOKUP(B42,[3]Brokers!$B$9:$I$69,7,0)</f>
        <v>5456139</v>
      </c>
      <c r="H42" s="16">
        <f>VLOOKUP(B42,[3]Brokers!$B$9:$W$69,22,0)</f>
        <v>0</v>
      </c>
      <c r="I42" s="16">
        <f>VLOOKUP(B42,[4]Brokers!$B$9:$R$69,17,0)</f>
        <v>0</v>
      </c>
      <c r="J42" s="16">
        <f>VLOOKUP(B42,[3]Brokers!$B$9:$J$69,9,0)</f>
        <v>0</v>
      </c>
      <c r="K42" s="16"/>
      <c r="L42" s="16">
        <v>0</v>
      </c>
      <c r="M42" s="27">
        <f t="shared" si="2"/>
        <v>5456139</v>
      </c>
      <c r="N42" s="16">
        <f>VLOOKUP(B42,[4]Brokers!$B$9:$Y$67,24,0)+M42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VLOOKUP(B43,[3]Brokers!$B$9:$I$69,7,0)</f>
        <v>1238448</v>
      </c>
      <c r="H43" s="16">
        <f>VLOOKUP(B43,[3]Brokers!$B$9:$W$69,22,0)</f>
        <v>0</v>
      </c>
      <c r="I43" s="16">
        <f>VLOOKUP(B43,[4]Brokers!$B$9:$R$69,17,0)</f>
        <v>0</v>
      </c>
      <c r="J43" s="16">
        <f>VLOOKUP(B43,[3]Brokers!$B$9:$J$69,9,0)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VLOOKUP(B43,[4]Brokers!$B$9:$Y$67,24,0)+M43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VLOOKUP(B44,[3]Brokers!$B$9:$I$69,7,0)</f>
        <v>0</v>
      </c>
      <c r="H44" s="16">
        <f>VLOOKUP(B44,[3]Brokers!$B$9:$W$69,22,0)</f>
        <v>0</v>
      </c>
      <c r="I44" s="16">
        <f>VLOOKUP(B44,[4]Brokers!$B$9:$R$69,17,0)</f>
        <v>0</v>
      </c>
      <c r="J44" s="16">
        <f>VLOOKUP(B44,[3]Brokers!$B$9:$J$69,9,0)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VLOOKUP(B44,[4]Brokers!$B$9:$Y$67,24,0)+M44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VLOOKUP(B45,[3]Brokers!$B$9:$I$69,7,0)</f>
        <v>244000</v>
      </c>
      <c r="H45" s="16">
        <f>VLOOKUP(B45,[3]Brokers!$B$9:$W$69,22,0)</f>
        <v>0</v>
      </c>
      <c r="I45" s="16">
        <f>VLOOKUP(B45,[4]Brokers!$B$9:$R$69,17,0)</f>
        <v>0</v>
      </c>
      <c r="J45" s="16">
        <f>VLOOKUP(B45,[3]Brokers!$B$9:$J$69,9,0)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VLOOKUP(B45,[4]Brokers!$B$9:$Y$67,24,0)+M45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VLOOKUP(B46,[3]Brokers!$B$9:$I$69,7,0)</f>
        <v>36670</v>
      </c>
      <c r="H46" s="16">
        <f>VLOOKUP(B46,[3]Brokers!$B$9:$W$69,22,0)</f>
        <v>0</v>
      </c>
      <c r="I46" s="16">
        <f>VLOOKUP(B46,[4]Brokers!$B$9:$R$69,17,0)</f>
        <v>0</v>
      </c>
      <c r="J46" s="16">
        <f>VLOOKUP(B46,[3]Brokers!$B$9:$J$69,9,0)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VLOOKUP(B46,[4]Brokers!$B$9:$Y$67,24,0)+M46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VLOOKUP(B47,[3]Brokers!$B$9:$I$69,7,0)</f>
        <v>745426.4</v>
      </c>
      <c r="H47" s="16">
        <f>VLOOKUP(B47,[3]Brokers!$B$9:$W$69,22,0)</f>
        <v>0</v>
      </c>
      <c r="I47" s="16">
        <f>VLOOKUP(B47,[4]Brokers!$B$9:$R$69,17,0)</f>
        <v>0</v>
      </c>
      <c r="J47" s="16">
        <f>VLOOKUP(B47,[3]Brokers!$B$9:$J$69,9,0)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VLOOKUP(B47,[4]Brokers!$B$9:$Y$67,24,0)+M47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VLOOKUP(B48,[3]Brokers!$B$9:$I$69,7,0)</f>
        <v>0</v>
      </c>
      <c r="H48" s="16">
        <f>VLOOKUP(B48,[3]Brokers!$B$9:$W$69,22,0)</f>
        <v>0</v>
      </c>
      <c r="I48" s="16">
        <f>VLOOKUP(B48,[4]Brokers!$B$9:$R$69,17,0)</f>
        <v>0</v>
      </c>
      <c r="J48" s="16">
        <f>VLOOKUP(B48,[3]Brokers!$B$9:$J$69,9,0)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VLOOKUP(B48,[4]Brokers!$B$9:$Y$67,24,0)+M48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VLOOKUP(B49,[3]Brokers!$B$9:$I$69,7,0)</f>
        <v>0</v>
      </c>
      <c r="H49" s="16">
        <f>VLOOKUP(B49,[3]Brokers!$B$9:$W$69,22,0)</f>
        <v>0</v>
      </c>
      <c r="I49" s="16">
        <f>VLOOKUP(B49,[4]Brokers!$B$9:$R$69,17,0)</f>
        <v>0</v>
      </c>
      <c r="J49" s="16">
        <f>VLOOKUP(B49,[3]Brokers!$B$9:$J$69,9,0)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VLOOKUP(B49,[4]Brokers!$B$9:$Y$67,24,0)+M49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VLOOKUP(B50,[3]Brokers!$B$9:$I$69,7,0)</f>
        <v>0</v>
      </c>
      <c r="H50" s="16">
        <f>VLOOKUP(B50,[3]Brokers!$B$9:$W$69,22,0)</f>
        <v>0</v>
      </c>
      <c r="I50" s="16">
        <f>VLOOKUP(B50,[4]Brokers!$B$9:$R$69,17,0)</f>
        <v>0</v>
      </c>
      <c r="J50" s="16">
        <f>VLOOKUP(B50,[3]Brokers!$B$9:$J$69,9,0)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VLOOKUP(B50,[4]Brokers!$B$9:$Y$67,24,0)+M50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VLOOKUP(B51,[3]Brokers!$B$9:$I$69,7,0)</f>
        <v>0</v>
      </c>
      <c r="H51" s="16">
        <f>VLOOKUP(B51,[3]Brokers!$B$9:$W$69,22,0)</f>
        <v>0</v>
      </c>
      <c r="I51" s="16">
        <f>VLOOKUP(B51,[4]Brokers!$B$9:$R$69,17,0)</f>
        <v>0</v>
      </c>
      <c r="J51" s="16">
        <f>VLOOKUP(B51,[3]Brokers!$B$9:$J$69,9,0)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VLOOKUP(B51,[4]Brokers!$B$9:$Y$67,24,0)+M51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VLOOKUP(B52,[3]Brokers!$B$9:$I$69,7,0)</f>
        <v>0</v>
      </c>
      <c r="H52" s="16">
        <f>VLOOKUP(B52,[3]Brokers!$B$9:$W$69,22,0)</f>
        <v>0</v>
      </c>
      <c r="I52" s="16">
        <f>VLOOKUP(B52,[4]Brokers!$B$9:$R$69,17,0)</f>
        <v>0</v>
      </c>
      <c r="J52" s="16">
        <f>VLOOKUP(B52,[3]Brokers!$B$9:$J$69,9,0)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VLOOKUP(B52,[4]Brokers!$B$9:$Y$67,24,0)+M52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VLOOKUP(B53,[3]Brokers!$B$9:$I$69,7,0)</f>
        <v>0</v>
      </c>
      <c r="H53" s="16">
        <f>VLOOKUP(B53,[3]Brokers!$B$9:$W$69,22,0)</f>
        <v>0</v>
      </c>
      <c r="I53" s="16">
        <f>VLOOKUP(B53,[4]Brokers!$B$9:$R$69,17,0)</f>
        <v>0</v>
      </c>
      <c r="J53" s="16">
        <f>VLOOKUP(B53,[3]Brokers!$B$9:$J$69,9,0)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VLOOKUP(B53,[4]Brokers!$B$9:$Y$67,24,0)+M53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VLOOKUP(B54,[3]Brokers!$B$9:$I$69,7,0)</f>
        <v>0</v>
      </c>
      <c r="H54" s="16">
        <f>VLOOKUP(B54,[3]Brokers!$B$9:$W$69,22,0)</f>
        <v>0</v>
      </c>
      <c r="I54" s="16">
        <f>VLOOKUP(B54,[4]Brokers!$B$9:$R$69,17,0)</f>
        <v>0</v>
      </c>
      <c r="J54" s="16">
        <f>VLOOKUP(B54,[3]Brokers!$B$9:$J$69,9,0)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VLOOKUP(B54,[4]Brokers!$B$9:$Y$67,24,0)+M54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VLOOKUP(B55,[3]Brokers!$B$9:$I$69,7,0)</f>
        <v>0</v>
      </c>
      <c r="H55" s="16">
        <f>VLOOKUP(B55,[3]Brokers!$B$9:$W$69,22,0)</f>
        <v>0</v>
      </c>
      <c r="I55" s="16">
        <f>VLOOKUP(B55,[4]Brokers!$B$9:$R$69,17,0)</f>
        <v>0</v>
      </c>
      <c r="J55" s="16">
        <f>VLOOKUP(B55,[3]Brokers!$B$9:$J$69,9,0)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VLOOKUP(B55,[4]Brokers!$B$9:$Y$67,24,0)+M55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VLOOKUP(B56,[3]Brokers!$B$9:$I$69,7,0)</f>
        <v>0</v>
      </c>
      <c r="H56" s="16">
        <f>VLOOKUP(B56,[3]Brokers!$B$9:$W$69,22,0)</f>
        <v>0</v>
      </c>
      <c r="I56" s="16">
        <f>VLOOKUP(B56,[4]Brokers!$B$9:$R$69,17,0)</f>
        <v>0</v>
      </c>
      <c r="J56" s="16">
        <f>VLOOKUP(B56,[3]Brokers!$B$9:$J$69,9,0)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VLOOKUP(B56,[4]Brokers!$B$9:$Y$67,24,0)+M56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VLOOKUP(B57,[3]Brokers!$B$9:$I$69,7,0)</f>
        <v>0</v>
      </c>
      <c r="H57" s="16">
        <f>VLOOKUP(B57,[3]Brokers!$B$9:$W$69,22,0)</f>
        <v>0</v>
      </c>
      <c r="I57" s="16">
        <f>VLOOKUP(B57,[4]Brokers!$B$9:$R$69,17,0)</f>
        <v>0</v>
      </c>
      <c r="J57" s="16">
        <f>VLOOKUP(B57,[3]Brokers!$B$9:$J$69,9,0)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VLOOKUP(B57,[4]Brokers!$B$9:$Y$67,24,0)+M57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VLOOKUP(B58,[3]Brokers!$B$9:$I$69,7,0)</f>
        <v>0</v>
      </c>
      <c r="H58" s="16">
        <f>VLOOKUP(B58,[3]Brokers!$B$9:$W$69,22,0)</f>
        <v>0</v>
      </c>
      <c r="I58" s="16">
        <f>VLOOKUP(B58,[4]Brokers!$B$9:$R$69,17,0)</f>
        <v>0</v>
      </c>
      <c r="J58" s="16">
        <f>VLOOKUP(B58,[3]Brokers!$B$9:$J$69,9,0)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VLOOKUP(B58,[4]Brokers!$B$9:$Y$67,24,0)+M58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VLOOKUP(B59,[3]Brokers!$B$9:$I$69,7,0)</f>
        <v>0</v>
      </c>
      <c r="H59" s="16">
        <f>VLOOKUP(B59,[3]Brokers!$B$9:$W$69,22,0)</f>
        <v>0</v>
      </c>
      <c r="I59" s="16">
        <f>VLOOKUP(B59,[4]Brokers!$B$9:$R$69,17,0)</f>
        <v>0</v>
      </c>
      <c r="J59" s="16">
        <f>VLOOKUP(B59,[3]Brokers!$B$9:$J$69,9,0)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VLOOKUP(B59,[4]Brokers!$B$9:$Y$67,24,0)+M59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VLOOKUP(B60,[3]Brokers!$B$9:$I$69,7,0)</f>
        <v>0</v>
      </c>
      <c r="H60" s="16">
        <f>VLOOKUP(B60,[3]Brokers!$B$9:$W$69,22,0)</f>
        <v>0</v>
      </c>
      <c r="I60" s="16">
        <f>VLOOKUP(B60,[4]Brokers!$B$9:$R$69,17,0)</f>
        <v>0</v>
      </c>
      <c r="J60" s="16">
        <f>VLOOKUP(B60,[3]Brokers!$B$9:$J$69,9,0)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VLOOKUP(B60,[4]Brokers!$B$9:$Y$67,24,0)+M60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VLOOKUP(B61,[3]Brokers!$B$9:$I$69,7,0)</f>
        <v>0</v>
      </c>
      <c r="H61" s="16">
        <f>VLOOKUP(B61,[3]Brokers!$B$9:$W$69,22,0)</f>
        <v>0</v>
      </c>
      <c r="I61" s="16">
        <f>VLOOKUP(B61,[4]Brokers!$B$9:$R$69,17,0)</f>
        <v>0</v>
      </c>
      <c r="J61" s="16">
        <f>VLOOKUP(B61,[3]Brokers!$B$9:$J$69,9,0)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VLOOKUP(B61,[4]Brokers!$B$9:$Y$67,24,0)+M61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2019-10-09T08:29:17Z</cp:lastPrinted>
  <dcterms:created xsi:type="dcterms:W3CDTF">2017-06-09T07:51:20Z</dcterms:created>
  <dcterms:modified xsi:type="dcterms:W3CDTF">2019-11-08T07:44:09Z</dcterms:modified>
</cp:coreProperties>
</file>