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65416" yWindow="65416" windowWidth="29040" windowHeight="157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'Sheet1'!$A$15:$O$67</definedName>
    <definedName name="_xlnm.Print_Area" localSheetId="0">'Sheet1'!$A$1:$N$69</definedName>
  </definedNames>
  <calcPr calcId="191029"/>
  <extLst/>
</workbook>
</file>

<file path=xl/sharedStrings.xml><?xml version="1.0" encoding="utf-8"?>
<sst xmlns="http://schemas.openxmlformats.org/spreadsheetml/2006/main" count="217" uniqueCount="125">
  <si>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</si>
  <si>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</si>
  <si>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</si>
  <si>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</si>
  <si>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</si>
  <si>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</si>
  <si>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</si>
  <si>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</si>
  <si>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</si>
  <si>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</si>
  <si>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</si>
  <si>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</si>
  <si>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</si>
  <si>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</si>
  <si>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</si>
  <si>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</si>
  <si>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</si>
  <si>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</si>
  <si>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</si>
  <si>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</si>
  <si>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</si>
  <si>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</si>
  <si>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</si>
  <si>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</si>
  <si>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</si>
  <si>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</si>
  <si>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</si>
  <si>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</si>
  <si>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</si>
  <si>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</si>
  <si>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</si>
  <si>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</si>
  <si>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</si>
  <si>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</si>
  <si>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</si>
  <si>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</si>
  <si>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</si>
  <si>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</si>
  <si>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</si>
  <si>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</si>
  <si>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</si>
  <si>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</si>
  <si>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</si>
  <si>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</si>
  <si>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</si>
  <si>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</si>
  <si>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</si>
  <si>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</si>
  <si>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</si>
  <si>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</si>
  <si>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</si>
  <si>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</si>
  <si>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</si>
  <si>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</si>
  <si>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</si>
  <si>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</si>
  <si>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</si>
  <si>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</si>
  <si>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</si>
  <si>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</si>
  <si>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</si>
  <si>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</si>
  <si>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</si>
  <si>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</si>
  <si>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</si>
  <si>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</si>
  <si>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</si>
  <si>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</si>
  <si>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</si>
  <si>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</si>
  <si>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</si>
  <si>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</si>
  <si>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</si>
  <si>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</si>
  <si>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</si>
  <si>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</si>
  <si>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</si>
  <si>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</si>
  <si>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</si>
  <si>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</si>
  <si>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</si>
  <si>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</si>
  <si>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</si>
  <si>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</si>
  <si>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</si>
  <si>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</si>
  <si>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</si>
  <si>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</si>
  <si>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</si>
  <si>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</si>
  <si>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</si>
  <si>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</si>
  <si>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</si>
  <si>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</si>
  <si>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</si>
  <si>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</si>
  <si>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</si>
  <si>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</si>
  <si>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</si>
  <si>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</si>
  <si>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</si>
  <si>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</si>
  <si>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</si>
  <si>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</si>
  <si>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</si>
  <si>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</si>
  <si>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</si>
  <si>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</si>
  <si>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</si>
  <si>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</si>
  <si>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</si>
  <si>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</si>
  <si>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</si>
  <si>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</si>
  <si>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</si>
  <si>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</si>
  <si>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"ДИ СИ ЭФ ҮЦК" ХХК</t>
  </si>
  <si>
    <t>DCF</t>
  </si>
  <si>
    <t>Үнэт цаасны анхдагч зах зээлийн арилжаа /IPO/</t>
  </si>
  <si>
    <t>"МАЗААЛАЙ КАПИТАЛ ПАРТНЕРС ҮЦК" ХХК</t>
  </si>
  <si>
    <t>"ЭС ЖИ ИНВЕСТМЕНТ ЭНД СЕКЬЮРИТИС ҮЦК" ХХК</t>
  </si>
  <si>
    <t>"НЭТСЭК ҮЦК" ХХК</t>
  </si>
  <si>
    <t>"Инновейшн инвестмент"ХК</t>
  </si>
  <si>
    <t>"Ногоон бонд" Хаан банк</t>
  </si>
  <si>
    <t>12-р сарын арилжааны 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</si>
</sst>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14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1939290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nchimeg\Downloads\12%20&#1043;&#1198;&#1062;&#1050;%20&#1075;&#1199;&#1081;&#1083;&#1075;&#1101;&#11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-1.7"/>
    </sheetNames>
    <sheetDataSet>
      <sheetData sheetId="0">
        <row r="8">
          <cell r="B8" t="str">
            <v>ALTN</v>
          </cell>
          <cell r="C8" t="str">
            <v>Алтан хоромсог</v>
          </cell>
          <cell r="D8">
            <v>16</v>
          </cell>
          <cell r="E8">
            <v>1195</v>
          </cell>
          <cell r="F8">
            <v>268875</v>
          </cell>
          <cell r="I8">
            <v>268875</v>
          </cell>
          <cell r="N8">
            <v>0</v>
          </cell>
          <cell r="O8">
            <v>1</v>
          </cell>
          <cell r="P8">
            <v>578.49</v>
          </cell>
          <cell r="Q8">
            <v>35</v>
          </cell>
          <cell r="R8">
            <v>27796</v>
          </cell>
          <cell r="S8">
            <v>28374.49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1231</v>
          </cell>
          <cell r="Z8">
            <v>297249.49</v>
          </cell>
        </row>
        <row r="9">
          <cell r="B9" t="str">
            <v>ARD</v>
          </cell>
          <cell r="C9" t="str">
            <v>Өлзийй энд Ко</v>
          </cell>
          <cell r="D9">
            <v>20</v>
          </cell>
          <cell r="E9">
            <v>5349857</v>
          </cell>
          <cell r="F9">
            <v>1203717825</v>
          </cell>
          <cell r="G9">
            <v>36977618</v>
          </cell>
          <cell r="H9">
            <v>8319964050</v>
          </cell>
          <cell r="I9">
            <v>9523681875</v>
          </cell>
          <cell r="J9">
            <v>34</v>
          </cell>
          <cell r="K9">
            <v>3400000</v>
          </cell>
          <cell r="N9">
            <v>3400000</v>
          </cell>
          <cell r="O9">
            <v>1026699</v>
          </cell>
          <cell r="P9">
            <v>182833136.91</v>
          </cell>
          <cell r="Q9">
            <v>499089</v>
          </cell>
          <cell r="R9">
            <v>201794472.9</v>
          </cell>
          <cell r="S9">
            <v>384627609.81</v>
          </cell>
          <cell r="T9">
            <v>3</v>
          </cell>
          <cell r="U9">
            <v>300000</v>
          </cell>
          <cell r="V9">
            <v>8</v>
          </cell>
          <cell r="W9">
            <v>800000</v>
          </cell>
          <cell r="X9">
            <v>1100000</v>
          </cell>
          <cell r="Y9">
            <v>43853308</v>
          </cell>
          <cell r="Z9">
            <v>9912809484.81</v>
          </cell>
        </row>
        <row r="10">
          <cell r="B10" t="str">
            <v>ARGB</v>
          </cell>
          <cell r="C10" t="str">
            <v>Аргай бест</v>
          </cell>
          <cell r="D10">
            <v>18</v>
          </cell>
          <cell r="E10">
            <v>955945</v>
          </cell>
          <cell r="F10">
            <v>215087625</v>
          </cell>
          <cell r="I10">
            <v>215087625</v>
          </cell>
          <cell r="N10">
            <v>0</v>
          </cell>
          <cell r="O10">
            <v>87455</v>
          </cell>
          <cell r="P10">
            <v>295711003</v>
          </cell>
          <cell r="Q10">
            <v>7710</v>
          </cell>
          <cell r="R10">
            <v>46488430</v>
          </cell>
          <cell r="S10">
            <v>342199433</v>
          </cell>
          <cell r="T10">
            <v>19</v>
          </cell>
          <cell r="U10">
            <v>1900000</v>
          </cell>
          <cell r="V10">
            <v>0</v>
          </cell>
          <cell r="W10">
            <v>0</v>
          </cell>
          <cell r="X10">
            <v>1900000</v>
          </cell>
          <cell r="Y10">
            <v>1051129</v>
          </cell>
          <cell r="Z10">
            <v>559187058</v>
          </cell>
        </row>
        <row r="11">
          <cell r="B11" t="str">
            <v>BATS</v>
          </cell>
          <cell r="C11" t="str">
            <v>Батс</v>
          </cell>
          <cell r="D11">
            <v>1</v>
          </cell>
          <cell r="I11">
            <v>0</v>
          </cell>
          <cell r="N11">
            <v>0</v>
          </cell>
          <cell r="O11">
            <v>200</v>
          </cell>
          <cell r="P11">
            <v>3220000</v>
          </cell>
          <cell r="Q11">
            <v>0</v>
          </cell>
          <cell r="R11">
            <v>0</v>
          </cell>
          <cell r="S11">
            <v>3220000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200</v>
          </cell>
          <cell r="Z11">
            <v>3220000</v>
          </cell>
        </row>
        <row r="12">
          <cell r="B12" t="str">
            <v>BDSC</v>
          </cell>
          <cell r="C12" t="str">
            <v>Бидисек</v>
          </cell>
          <cell r="D12">
            <v>20</v>
          </cell>
          <cell r="E12">
            <v>968913</v>
          </cell>
          <cell r="F12">
            <v>218005425</v>
          </cell>
          <cell r="I12">
            <v>218005425</v>
          </cell>
          <cell r="J12">
            <v>167573</v>
          </cell>
          <cell r="K12">
            <v>16757300000</v>
          </cell>
          <cell r="L12">
            <v>170000</v>
          </cell>
          <cell r="M12">
            <v>17000000000</v>
          </cell>
          <cell r="N12">
            <v>33757300000</v>
          </cell>
          <cell r="O12">
            <v>1644811</v>
          </cell>
          <cell r="P12">
            <v>831004523.98</v>
          </cell>
          <cell r="Q12">
            <v>1221356</v>
          </cell>
          <cell r="R12">
            <v>887112710.82</v>
          </cell>
          <cell r="S12">
            <v>1718117234.8000002</v>
          </cell>
          <cell r="T12">
            <v>1000</v>
          </cell>
          <cell r="U12">
            <v>100000000</v>
          </cell>
          <cell r="V12">
            <v>1033</v>
          </cell>
          <cell r="W12">
            <v>103300000</v>
          </cell>
          <cell r="X12">
            <v>203300000</v>
          </cell>
          <cell r="Y12">
            <v>4174686</v>
          </cell>
          <cell r="Z12">
            <v>35896722659.8</v>
          </cell>
        </row>
        <row r="13">
          <cell r="B13" t="str">
            <v>BKOC</v>
          </cell>
          <cell r="C13" t="str">
            <v>Эс жи инвестмент энд секьюритис ҮЦК ХХК</v>
          </cell>
          <cell r="D13">
            <v>1</v>
          </cell>
          <cell r="E13">
            <v>105</v>
          </cell>
          <cell r="F13">
            <v>23625</v>
          </cell>
          <cell r="I13">
            <v>23625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105</v>
          </cell>
          <cell r="Z13">
            <v>23625</v>
          </cell>
        </row>
        <row r="14">
          <cell r="B14" t="str">
            <v>BLAC</v>
          </cell>
          <cell r="C14" t="str">
            <v>Мазаалай капитал партнерс ҮЦК ХХК</v>
          </cell>
          <cell r="D14">
            <v>0</v>
          </cell>
          <cell r="I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BLMB</v>
          </cell>
          <cell r="C15" t="str">
            <v>Блүмсбюри секюритиес</v>
          </cell>
          <cell r="D15">
            <v>0</v>
          </cell>
          <cell r="I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BSK</v>
          </cell>
          <cell r="C16" t="str">
            <v>Блюскай секьюритиз </v>
          </cell>
          <cell r="D16">
            <v>0</v>
          </cell>
          <cell r="I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B17" t="str">
            <v>BULG</v>
          </cell>
          <cell r="C17" t="str">
            <v>Булган брокер</v>
          </cell>
          <cell r="D17">
            <v>3</v>
          </cell>
          <cell r="I17">
            <v>0</v>
          </cell>
          <cell r="N17">
            <v>0</v>
          </cell>
          <cell r="O17">
            <v>10</v>
          </cell>
          <cell r="P17">
            <v>179500</v>
          </cell>
          <cell r="Q17">
            <v>2835</v>
          </cell>
          <cell r="R17">
            <v>4604058.84</v>
          </cell>
          <cell r="S17">
            <v>4783558.84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2845</v>
          </cell>
          <cell r="Z17">
            <v>4783558.84</v>
          </cell>
        </row>
        <row r="18">
          <cell r="B18" t="str">
            <v>BUMB</v>
          </cell>
          <cell r="C18" t="str">
            <v>Бумбат Алтай</v>
          </cell>
          <cell r="D18">
            <v>20</v>
          </cell>
          <cell r="I18">
            <v>0</v>
          </cell>
          <cell r="J18">
            <v>28</v>
          </cell>
          <cell r="K18">
            <v>2800000</v>
          </cell>
          <cell r="N18">
            <v>2800000</v>
          </cell>
          <cell r="O18">
            <v>368811</v>
          </cell>
          <cell r="P18">
            <v>327113155.33</v>
          </cell>
          <cell r="Q18">
            <v>443774</v>
          </cell>
          <cell r="R18">
            <v>108616236.51</v>
          </cell>
          <cell r="S18">
            <v>435729391.84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812613</v>
          </cell>
          <cell r="Z18">
            <v>438529391.84</v>
          </cell>
        </row>
        <row r="19">
          <cell r="B19" t="str">
            <v>BZIN</v>
          </cell>
          <cell r="C19" t="str">
            <v>Мирэ эссэт секьюритиес</v>
          </cell>
          <cell r="D19">
            <v>19</v>
          </cell>
          <cell r="E19">
            <v>9293</v>
          </cell>
          <cell r="F19">
            <v>2090925</v>
          </cell>
          <cell r="I19">
            <v>2090925</v>
          </cell>
          <cell r="N19">
            <v>0</v>
          </cell>
          <cell r="O19">
            <v>16985</v>
          </cell>
          <cell r="P19">
            <v>11832829.8</v>
          </cell>
          <cell r="Q19">
            <v>193907</v>
          </cell>
          <cell r="R19">
            <v>80982117.04</v>
          </cell>
          <cell r="S19">
            <v>92814946.84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220185</v>
          </cell>
          <cell r="Z19">
            <v>94905871.84</v>
          </cell>
        </row>
        <row r="20">
          <cell r="B20" t="str">
            <v>CTRL</v>
          </cell>
          <cell r="C20" t="str">
            <v>Централ секюритийз</v>
          </cell>
          <cell r="D20">
            <v>0</v>
          </cell>
          <cell r="I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B21" t="str">
            <v>DCF</v>
          </cell>
          <cell r="C21" t="str">
            <v>Ди Си Эф </v>
          </cell>
          <cell r="D21">
            <v>0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B22" t="str">
            <v>DELG</v>
          </cell>
          <cell r="C22" t="str">
            <v>Ди Эйч капитал</v>
          </cell>
          <cell r="D22">
            <v>16</v>
          </cell>
          <cell r="I22">
            <v>0</v>
          </cell>
          <cell r="N22">
            <v>0</v>
          </cell>
          <cell r="O22">
            <v>131</v>
          </cell>
          <cell r="P22">
            <v>5950640</v>
          </cell>
          <cell r="Q22">
            <v>1</v>
          </cell>
          <cell r="R22">
            <v>48880</v>
          </cell>
          <cell r="S22">
            <v>5999520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132</v>
          </cell>
          <cell r="Z22">
            <v>5999520</v>
          </cell>
        </row>
        <row r="23">
          <cell r="B23" t="str">
            <v>DOMI</v>
          </cell>
          <cell r="C23" t="str">
            <v>Домикс сек  </v>
          </cell>
          <cell r="D23">
            <v>9</v>
          </cell>
          <cell r="I23">
            <v>0</v>
          </cell>
          <cell r="N23">
            <v>0</v>
          </cell>
          <cell r="O23">
            <v>1983</v>
          </cell>
          <cell r="P23">
            <v>1017492</v>
          </cell>
          <cell r="Q23">
            <v>9175</v>
          </cell>
          <cell r="R23">
            <v>10634017</v>
          </cell>
          <cell r="S23">
            <v>11651509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11158</v>
          </cell>
          <cell r="Z23">
            <v>11651509</v>
          </cell>
        </row>
        <row r="24">
          <cell r="B24" t="str">
            <v>DRBR</v>
          </cell>
          <cell r="C24" t="str">
            <v>Дархан брокер</v>
          </cell>
          <cell r="D24">
            <v>13</v>
          </cell>
          <cell r="I24">
            <v>0</v>
          </cell>
          <cell r="N24">
            <v>0</v>
          </cell>
          <cell r="O24">
            <v>17084</v>
          </cell>
          <cell r="P24">
            <v>1885682</v>
          </cell>
          <cell r="Q24">
            <v>4541</v>
          </cell>
          <cell r="R24">
            <v>1652890.7</v>
          </cell>
          <cell r="S24">
            <v>3538572.7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21625</v>
          </cell>
          <cell r="Z24">
            <v>3538572.7</v>
          </cell>
        </row>
        <row r="25">
          <cell r="B25" t="str">
            <v>ECM</v>
          </cell>
          <cell r="C25" t="str">
            <v>Еврази капитал холдинг</v>
          </cell>
          <cell r="D25">
            <v>0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GACB</v>
          </cell>
          <cell r="C26" t="str">
            <v>Гэрэлт Ассэймоор Капитал</v>
          </cell>
          <cell r="D26">
            <v>0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B27" t="str">
            <v>GATR</v>
          </cell>
          <cell r="C27" t="str">
            <v>Гацуурт трейд</v>
          </cell>
          <cell r="D27">
            <v>0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GAUL</v>
          </cell>
          <cell r="C28" t="str">
            <v>Гаүли</v>
          </cell>
          <cell r="D28">
            <v>11</v>
          </cell>
          <cell r="E28">
            <v>2851</v>
          </cell>
          <cell r="F28">
            <v>641475</v>
          </cell>
          <cell r="I28">
            <v>641475</v>
          </cell>
          <cell r="N28">
            <v>0</v>
          </cell>
          <cell r="O28">
            <v>22676</v>
          </cell>
          <cell r="P28">
            <v>4262287.26</v>
          </cell>
          <cell r="Q28">
            <v>40925</v>
          </cell>
          <cell r="R28">
            <v>13135109.4</v>
          </cell>
          <cell r="S28">
            <v>17397396.66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66452</v>
          </cell>
          <cell r="Z28">
            <v>18038871.66</v>
          </cell>
        </row>
        <row r="29">
          <cell r="B29" t="str">
            <v>GDEV</v>
          </cell>
          <cell r="C29" t="str">
            <v>Гранддевелопмент</v>
          </cell>
          <cell r="D29">
            <v>18</v>
          </cell>
          <cell r="I29">
            <v>0</v>
          </cell>
          <cell r="N29">
            <v>0</v>
          </cell>
          <cell r="O29">
            <v>9216</v>
          </cell>
          <cell r="P29">
            <v>8493383.14</v>
          </cell>
          <cell r="Q29">
            <v>356</v>
          </cell>
          <cell r="R29">
            <v>20445.33</v>
          </cell>
          <cell r="S29">
            <v>8513828.47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9572</v>
          </cell>
          <cell r="Z29">
            <v>8513828.47</v>
          </cell>
        </row>
        <row r="30">
          <cell r="B30" t="str">
            <v>GDSC</v>
          </cell>
          <cell r="C30" t="str">
            <v>Гүүд Сек</v>
          </cell>
          <cell r="D30">
            <v>20</v>
          </cell>
          <cell r="E30">
            <v>25788</v>
          </cell>
          <cell r="F30">
            <v>5802300</v>
          </cell>
          <cell r="I30">
            <v>5802300</v>
          </cell>
          <cell r="N30">
            <v>0</v>
          </cell>
          <cell r="O30">
            <v>150640</v>
          </cell>
          <cell r="P30">
            <v>50864798.43</v>
          </cell>
          <cell r="Q30">
            <v>183810</v>
          </cell>
          <cell r="R30">
            <v>57502303.21</v>
          </cell>
          <cell r="S30">
            <v>108367101.64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360238</v>
          </cell>
          <cell r="Z30">
            <v>114169401.64</v>
          </cell>
        </row>
        <row r="31">
          <cell r="B31" t="str">
            <v>GLMT</v>
          </cell>
          <cell r="C31" t="str">
            <v>Голомт капитал</v>
          </cell>
          <cell r="D31">
            <v>20</v>
          </cell>
          <cell r="E31">
            <v>914760</v>
          </cell>
          <cell r="F31">
            <v>205821000</v>
          </cell>
          <cell r="I31">
            <v>205821000</v>
          </cell>
          <cell r="N31">
            <v>0</v>
          </cell>
          <cell r="O31">
            <v>2544410</v>
          </cell>
          <cell r="P31">
            <v>729922317.7</v>
          </cell>
          <cell r="Q31">
            <v>4282944</v>
          </cell>
          <cell r="R31">
            <v>2748924321.12</v>
          </cell>
          <cell r="S31">
            <v>3478846638.8199997</v>
          </cell>
          <cell r="T31">
            <v>87</v>
          </cell>
          <cell r="U31">
            <v>8765120</v>
          </cell>
          <cell r="V31">
            <v>72</v>
          </cell>
          <cell r="W31">
            <v>7266000</v>
          </cell>
          <cell r="X31">
            <v>16031120</v>
          </cell>
          <cell r="Y31">
            <v>7742273</v>
          </cell>
          <cell r="Z31">
            <v>3700698758.8199997</v>
          </cell>
        </row>
        <row r="32">
          <cell r="B32" t="str">
            <v>HUN</v>
          </cell>
          <cell r="C32" t="str">
            <v>Хүннү эмпайр </v>
          </cell>
          <cell r="D32">
            <v>0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INVC</v>
          </cell>
          <cell r="C33" t="str">
            <v>Инвес кор капитал</v>
          </cell>
          <cell r="D33">
            <v>20</v>
          </cell>
          <cell r="E33">
            <v>27031576</v>
          </cell>
          <cell r="F33">
            <v>6082104600</v>
          </cell>
          <cell r="I33">
            <v>6082104600</v>
          </cell>
          <cell r="N33">
            <v>0</v>
          </cell>
          <cell r="O33">
            <v>8757308</v>
          </cell>
          <cell r="P33">
            <v>9941863586.42</v>
          </cell>
          <cell r="Q33">
            <v>9236604</v>
          </cell>
          <cell r="R33">
            <v>10028904732.81</v>
          </cell>
          <cell r="S33">
            <v>19970768319.23</v>
          </cell>
          <cell r="T33">
            <v>6233</v>
          </cell>
          <cell r="U33">
            <v>621948500</v>
          </cell>
          <cell r="V33">
            <v>5700</v>
          </cell>
          <cell r="W33">
            <v>568900000</v>
          </cell>
          <cell r="X33">
            <v>1190848500</v>
          </cell>
          <cell r="Y33">
            <v>45037421</v>
          </cell>
          <cell r="Z33">
            <v>27243721419.23</v>
          </cell>
        </row>
        <row r="34">
          <cell r="B34" t="str">
            <v>LFTI</v>
          </cell>
          <cell r="C34" t="str">
            <v>Лайфтайм инвестмент</v>
          </cell>
          <cell r="D34">
            <v>1</v>
          </cell>
          <cell r="I34">
            <v>0</v>
          </cell>
          <cell r="N34">
            <v>0</v>
          </cell>
          <cell r="O34">
            <v>1034</v>
          </cell>
          <cell r="P34">
            <v>630835.24</v>
          </cell>
          <cell r="Q34">
            <v>689</v>
          </cell>
          <cell r="R34">
            <v>12402000</v>
          </cell>
          <cell r="S34">
            <v>13032835.24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1723</v>
          </cell>
          <cell r="Z34">
            <v>13032835.24</v>
          </cell>
        </row>
        <row r="35">
          <cell r="B35" t="str">
            <v>MERG</v>
          </cell>
          <cell r="C35" t="str">
            <v>Мэргэн санаа</v>
          </cell>
          <cell r="D35">
            <v>10</v>
          </cell>
          <cell r="E35">
            <v>1400</v>
          </cell>
          <cell r="F35">
            <v>315000</v>
          </cell>
          <cell r="I35">
            <v>315000</v>
          </cell>
          <cell r="N35">
            <v>0</v>
          </cell>
          <cell r="O35">
            <v>9255</v>
          </cell>
          <cell r="P35">
            <v>20531536</v>
          </cell>
          <cell r="Q35">
            <v>14836</v>
          </cell>
          <cell r="R35">
            <v>31454818</v>
          </cell>
          <cell r="S35">
            <v>51986354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25491</v>
          </cell>
          <cell r="Z35">
            <v>52301354</v>
          </cell>
        </row>
        <row r="36">
          <cell r="B36" t="str">
            <v>MIBG</v>
          </cell>
          <cell r="C36" t="str">
            <v>Мандал капитал маркетс</v>
          </cell>
          <cell r="D36">
            <v>20</v>
          </cell>
          <cell r="E36">
            <v>9506</v>
          </cell>
          <cell r="F36">
            <v>2138850</v>
          </cell>
          <cell r="I36">
            <v>2138850</v>
          </cell>
          <cell r="N36">
            <v>0</v>
          </cell>
          <cell r="O36">
            <v>2939344</v>
          </cell>
          <cell r="P36">
            <v>1573487808.34</v>
          </cell>
          <cell r="Q36">
            <v>4316110</v>
          </cell>
          <cell r="R36">
            <v>1476220755.38</v>
          </cell>
          <cell r="S36">
            <v>3049708563.7200003</v>
          </cell>
          <cell r="T36">
            <v>97763</v>
          </cell>
          <cell r="U36">
            <v>5559498000</v>
          </cell>
          <cell r="V36">
            <v>81490</v>
          </cell>
          <cell r="W36">
            <v>4339198000</v>
          </cell>
          <cell r="X36">
            <v>9898696000</v>
          </cell>
          <cell r="Y36">
            <v>7444213</v>
          </cell>
          <cell r="Z36">
            <v>12950543413.720001</v>
          </cell>
        </row>
        <row r="37">
          <cell r="B37" t="str">
            <v>MICC</v>
          </cell>
          <cell r="C37" t="str">
            <v>MICC</v>
          </cell>
          <cell r="D37">
            <v>11</v>
          </cell>
          <cell r="I37">
            <v>0</v>
          </cell>
          <cell r="N37">
            <v>0</v>
          </cell>
          <cell r="O37">
            <v>320</v>
          </cell>
          <cell r="P37">
            <v>109722.54</v>
          </cell>
          <cell r="Q37">
            <v>208965</v>
          </cell>
          <cell r="R37">
            <v>32513614.88</v>
          </cell>
          <cell r="S37">
            <v>32623337.419999998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209285</v>
          </cell>
          <cell r="Z37">
            <v>32623337.419999998</v>
          </cell>
        </row>
        <row r="38">
          <cell r="B38" t="str">
            <v>MNET</v>
          </cell>
          <cell r="C38" t="str">
            <v>Ард секьюритиз </v>
          </cell>
          <cell r="D38">
            <v>20</v>
          </cell>
          <cell r="E38">
            <v>435362</v>
          </cell>
          <cell r="F38">
            <v>97956450</v>
          </cell>
          <cell r="I38">
            <v>97956450</v>
          </cell>
          <cell r="J38">
            <v>1994</v>
          </cell>
          <cell r="K38">
            <v>199400000</v>
          </cell>
          <cell r="N38">
            <v>199400000</v>
          </cell>
          <cell r="O38">
            <v>7534247</v>
          </cell>
          <cell r="P38">
            <v>4049513617.1</v>
          </cell>
          <cell r="Q38">
            <v>7364120</v>
          </cell>
          <cell r="R38">
            <v>3770006784.36</v>
          </cell>
          <cell r="S38">
            <v>7819520401.46</v>
          </cell>
          <cell r="T38">
            <v>5188</v>
          </cell>
          <cell r="U38">
            <v>390350000</v>
          </cell>
          <cell r="V38">
            <v>0</v>
          </cell>
          <cell r="W38">
            <v>0</v>
          </cell>
          <cell r="X38">
            <v>390350000</v>
          </cell>
          <cell r="Y38">
            <v>15340911</v>
          </cell>
          <cell r="Z38">
            <v>8507226851.46</v>
          </cell>
        </row>
        <row r="39">
          <cell r="B39" t="str">
            <v>MONG</v>
          </cell>
          <cell r="C39" t="str">
            <v>Монгол секюритиес </v>
          </cell>
          <cell r="D39">
            <v>0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 t="str">
            <v>MSDQ</v>
          </cell>
          <cell r="C40" t="str">
            <v>Масдак</v>
          </cell>
          <cell r="D40">
            <v>0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MSEC</v>
          </cell>
          <cell r="C41" t="str">
            <v>Монсек</v>
          </cell>
          <cell r="D41">
            <v>16</v>
          </cell>
          <cell r="E41">
            <v>938</v>
          </cell>
          <cell r="F41">
            <v>211050</v>
          </cell>
          <cell r="I41">
            <v>211050</v>
          </cell>
          <cell r="N41">
            <v>0</v>
          </cell>
          <cell r="O41">
            <v>27355</v>
          </cell>
          <cell r="P41">
            <v>14806171</v>
          </cell>
          <cell r="Q41">
            <v>20998</v>
          </cell>
          <cell r="R41">
            <v>16652846.18</v>
          </cell>
          <cell r="S41">
            <v>31459017.18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49291</v>
          </cell>
          <cell r="Z41">
            <v>31670067.18</v>
          </cell>
        </row>
        <row r="42">
          <cell r="B42" t="str">
            <v>NOVL</v>
          </cell>
          <cell r="C42" t="str">
            <v>Новел инвестмент</v>
          </cell>
          <cell r="D42">
            <v>19</v>
          </cell>
          <cell r="E42">
            <v>43004</v>
          </cell>
          <cell r="F42">
            <v>9675900</v>
          </cell>
          <cell r="I42">
            <v>9675900</v>
          </cell>
          <cell r="N42">
            <v>0</v>
          </cell>
          <cell r="O42">
            <v>233454</v>
          </cell>
          <cell r="P42">
            <v>19278772.46</v>
          </cell>
          <cell r="Q42">
            <v>108751</v>
          </cell>
          <cell r="R42">
            <v>66124078.14</v>
          </cell>
          <cell r="S42">
            <v>85402850.6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385209</v>
          </cell>
          <cell r="Z42">
            <v>95078750.6</v>
          </cell>
        </row>
        <row r="43">
          <cell r="B43" t="str">
            <v>NSEC</v>
          </cell>
          <cell r="C43" t="str">
            <v>Нэйшнл сэкюритис </v>
          </cell>
          <cell r="D43">
            <v>7</v>
          </cell>
          <cell r="I43">
            <v>0</v>
          </cell>
          <cell r="N43">
            <v>0</v>
          </cell>
          <cell r="O43">
            <v>6935</v>
          </cell>
          <cell r="P43">
            <v>5031198.75</v>
          </cell>
          <cell r="Q43">
            <v>4905</v>
          </cell>
          <cell r="R43">
            <v>1289753.68</v>
          </cell>
          <cell r="S43">
            <v>6320952.43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11840</v>
          </cell>
          <cell r="Z43">
            <v>6320952.43</v>
          </cell>
        </row>
        <row r="44">
          <cell r="B44" t="str">
            <v>RISM</v>
          </cell>
          <cell r="C44" t="str">
            <v>Райнос инвестмент</v>
          </cell>
          <cell r="D44">
            <v>20</v>
          </cell>
          <cell r="E44">
            <v>18381</v>
          </cell>
          <cell r="F44">
            <v>4135725</v>
          </cell>
          <cell r="I44">
            <v>4135725</v>
          </cell>
          <cell r="J44">
            <v>10</v>
          </cell>
          <cell r="K44">
            <v>1000000</v>
          </cell>
          <cell r="N44">
            <v>1000000</v>
          </cell>
          <cell r="O44">
            <v>105624</v>
          </cell>
          <cell r="P44">
            <v>65088212.51</v>
          </cell>
          <cell r="Q44">
            <v>560160</v>
          </cell>
          <cell r="R44">
            <v>397754425.1</v>
          </cell>
          <cell r="S44">
            <v>462842637.61</v>
          </cell>
          <cell r="T44">
            <v>64</v>
          </cell>
          <cell r="U44">
            <v>6336000</v>
          </cell>
          <cell r="V44">
            <v>64</v>
          </cell>
          <cell r="W44">
            <v>6336000</v>
          </cell>
          <cell r="X44">
            <v>12672000</v>
          </cell>
          <cell r="Y44">
            <v>684303</v>
          </cell>
          <cell r="Z44">
            <v>480650362.61</v>
          </cell>
        </row>
        <row r="45">
          <cell r="B45" t="str">
            <v>SANR</v>
          </cell>
          <cell r="C45" t="str">
            <v>Санар</v>
          </cell>
          <cell r="D45">
            <v>6</v>
          </cell>
          <cell r="I45">
            <v>0</v>
          </cell>
          <cell r="N45">
            <v>0</v>
          </cell>
          <cell r="O45">
            <v>229</v>
          </cell>
          <cell r="P45">
            <v>280500</v>
          </cell>
          <cell r="Q45">
            <v>34677</v>
          </cell>
          <cell r="R45">
            <v>14958285.6</v>
          </cell>
          <cell r="S45">
            <v>15238785.6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34906</v>
          </cell>
          <cell r="Z45">
            <v>15238785.6</v>
          </cell>
        </row>
        <row r="46">
          <cell r="B46" t="str">
            <v>SECP</v>
          </cell>
          <cell r="C46" t="str">
            <v>Сикап</v>
          </cell>
          <cell r="D46">
            <v>14</v>
          </cell>
          <cell r="E46">
            <v>69202</v>
          </cell>
          <cell r="F46">
            <v>15570450</v>
          </cell>
          <cell r="I46">
            <v>15570450</v>
          </cell>
          <cell r="N46">
            <v>0</v>
          </cell>
          <cell r="O46">
            <v>47342</v>
          </cell>
          <cell r="P46">
            <v>940625.05</v>
          </cell>
          <cell r="Q46">
            <v>0</v>
          </cell>
          <cell r="R46">
            <v>0</v>
          </cell>
          <cell r="S46">
            <v>940625.05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116544</v>
          </cell>
          <cell r="Z46">
            <v>16511075.05</v>
          </cell>
        </row>
        <row r="47">
          <cell r="B47" t="str">
            <v>SGC</v>
          </cell>
          <cell r="C47" t="str">
            <v>Эс Жи капитал</v>
          </cell>
          <cell r="D47">
            <v>1</v>
          </cell>
          <cell r="I47">
            <v>0</v>
          </cell>
          <cell r="N47">
            <v>0</v>
          </cell>
          <cell r="O47">
            <v>0</v>
          </cell>
          <cell r="P47">
            <v>0</v>
          </cell>
          <cell r="Q47">
            <v>21997</v>
          </cell>
          <cell r="R47">
            <v>212283.55</v>
          </cell>
          <cell r="S47">
            <v>212283.55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21997</v>
          </cell>
          <cell r="Z47">
            <v>212283.55</v>
          </cell>
        </row>
        <row r="48">
          <cell r="B48" t="str">
            <v>SILS</v>
          </cell>
          <cell r="C48" t="str">
            <v>Силвэр лайт секюритиз</v>
          </cell>
          <cell r="D48">
            <v>0</v>
          </cell>
          <cell r="I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 t="str">
            <v>STIN</v>
          </cell>
          <cell r="C49" t="str">
            <v>Стандарт Инвестмент</v>
          </cell>
          <cell r="D49">
            <v>20</v>
          </cell>
          <cell r="E49">
            <v>85722</v>
          </cell>
          <cell r="F49">
            <v>19287450</v>
          </cell>
          <cell r="I49">
            <v>19287450</v>
          </cell>
          <cell r="N49">
            <v>0</v>
          </cell>
          <cell r="O49">
            <v>227060</v>
          </cell>
          <cell r="P49">
            <v>49000007.32</v>
          </cell>
          <cell r="Q49">
            <v>1870605</v>
          </cell>
          <cell r="R49">
            <v>503467863.57</v>
          </cell>
          <cell r="S49">
            <v>552467870.89</v>
          </cell>
          <cell r="T49">
            <v>0</v>
          </cell>
          <cell r="U49">
            <v>0</v>
          </cell>
          <cell r="V49">
            <v>583</v>
          </cell>
          <cell r="W49">
            <v>58029620</v>
          </cell>
          <cell r="X49">
            <v>58029620</v>
          </cell>
          <cell r="Y49">
            <v>2183970</v>
          </cell>
          <cell r="Z49">
            <v>629784940.89</v>
          </cell>
        </row>
        <row r="50">
          <cell r="B50" t="str">
            <v>STOK</v>
          </cell>
          <cell r="C50" t="str">
            <v>Стоклаб секьюритиз</v>
          </cell>
          <cell r="D50">
            <v>20</v>
          </cell>
          <cell r="E50">
            <v>90703</v>
          </cell>
          <cell r="F50">
            <v>20408175</v>
          </cell>
          <cell r="I50">
            <v>20408175</v>
          </cell>
          <cell r="N50">
            <v>0</v>
          </cell>
          <cell r="O50">
            <v>4171900</v>
          </cell>
          <cell r="P50">
            <v>789691831.46</v>
          </cell>
          <cell r="Q50">
            <v>836795</v>
          </cell>
          <cell r="R50">
            <v>133122347.62</v>
          </cell>
          <cell r="S50">
            <v>922814179.08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5099398</v>
          </cell>
          <cell r="Z50">
            <v>943222354.08</v>
          </cell>
        </row>
        <row r="51">
          <cell r="B51" t="str">
            <v>TABO</v>
          </cell>
          <cell r="C51" t="str">
            <v>Таван богд</v>
          </cell>
          <cell r="D51">
            <v>1</v>
          </cell>
          <cell r="I51">
            <v>0</v>
          </cell>
          <cell r="N51">
            <v>0</v>
          </cell>
          <cell r="O51">
            <v>0</v>
          </cell>
          <cell r="P51">
            <v>0</v>
          </cell>
          <cell r="Q51">
            <v>6545</v>
          </cell>
          <cell r="R51">
            <v>6547779</v>
          </cell>
          <cell r="S51">
            <v>6547779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6545</v>
          </cell>
          <cell r="Z51">
            <v>6547779</v>
          </cell>
        </row>
        <row r="52">
          <cell r="B52" t="str">
            <v>TCHB</v>
          </cell>
          <cell r="C52" t="str">
            <v>Тулгат чандманьбаян</v>
          </cell>
          <cell r="D52">
            <v>12</v>
          </cell>
          <cell r="E52">
            <v>1216</v>
          </cell>
          <cell r="F52">
            <v>273600</v>
          </cell>
          <cell r="I52">
            <v>273600</v>
          </cell>
          <cell r="N52">
            <v>0</v>
          </cell>
          <cell r="O52">
            <v>3592</v>
          </cell>
          <cell r="P52">
            <v>3895329.3</v>
          </cell>
          <cell r="Q52">
            <v>49175</v>
          </cell>
          <cell r="R52">
            <v>28949286.28</v>
          </cell>
          <cell r="S52">
            <v>32844615.580000002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53983</v>
          </cell>
          <cell r="Z52">
            <v>33118215.580000002</v>
          </cell>
        </row>
        <row r="53">
          <cell r="B53" t="str">
            <v>TDB</v>
          </cell>
          <cell r="C53" t="str">
            <v>Ти ди би секьюритис</v>
          </cell>
          <cell r="D53">
            <v>20</v>
          </cell>
          <cell r="E53">
            <v>314125</v>
          </cell>
          <cell r="F53">
            <v>70678125</v>
          </cell>
          <cell r="I53">
            <v>70678125</v>
          </cell>
          <cell r="N53">
            <v>0</v>
          </cell>
          <cell r="O53">
            <v>3639759</v>
          </cell>
          <cell r="P53">
            <v>3986678687.83</v>
          </cell>
          <cell r="Q53">
            <v>1739797</v>
          </cell>
          <cell r="R53">
            <v>1868535104.69</v>
          </cell>
          <cell r="S53">
            <v>5855213792.52</v>
          </cell>
          <cell r="T53">
            <v>2041</v>
          </cell>
          <cell r="U53">
            <v>104082000</v>
          </cell>
          <cell r="V53">
            <v>23418</v>
          </cell>
          <cell r="W53">
            <v>1706350000</v>
          </cell>
          <cell r="X53">
            <v>1810432000</v>
          </cell>
          <cell r="Y53">
            <v>5719140</v>
          </cell>
          <cell r="Z53">
            <v>7736323917.52</v>
          </cell>
        </row>
        <row r="54">
          <cell r="B54" t="str">
            <v>TNGR</v>
          </cell>
          <cell r="C54" t="str">
            <v>Тэнгэр капитал</v>
          </cell>
          <cell r="D54">
            <v>10</v>
          </cell>
          <cell r="E54">
            <v>3086</v>
          </cell>
          <cell r="F54">
            <v>694350</v>
          </cell>
          <cell r="I54">
            <v>694350</v>
          </cell>
          <cell r="N54">
            <v>0</v>
          </cell>
          <cell r="O54">
            <v>30395</v>
          </cell>
          <cell r="P54">
            <v>5098737</v>
          </cell>
          <cell r="Q54">
            <v>1006</v>
          </cell>
          <cell r="R54">
            <v>265812.5</v>
          </cell>
          <cell r="S54">
            <v>5364549.5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34487</v>
          </cell>
          <cell r="Z54">
            <v>6058899.5</v>
          </cell>
        </row>
        <row r="55">
          <cell r="B55" t="str">
            <v>TTOL</v>
          </cell>
          <cell r="C55" t="str">
            <v>Апекс капитал</v>
          </cell>
          <cell r="D55">
            <v>20</v>
          </cell>
          <cell r="E55">
            <v>527696</v>
          </cell>
          <cell r="F55">
            <v>118731600</v>
          </cell>
          <cell r="I55">
            <v>118731600</v>
          </cell>
          <cell r="N55">
            <v>0</v>
          </cell>
          <cell r="O55">
            <v>696097</v>
          </cell>
          <cell r="P55">
            <v>241752941.97</v>
          </cell>
          <cell r="Q55">
            <v>1354947</v>
          </cell>
          <cell r="R55">
            <v>352662371.95</v>
          </cell>
          <cell r="S55">
            <v>594415313.92</v>
          </cell>
          <cell r="T55">
            <v>0</v>
          </cell>
          <cell r="U55">
            <v>0</v>
          </cell>
          <cell r="V55">
            <v>500</v>
          </cell>
          <cell r="W55">
            <v>50000000</v>
          </cell>
          <cell r="X55">
            <v>50000000</v>
          </cell>
          <cell r="Y55">
            <v>2579240</v>
          </cell>
          <cell r="Z55">
            <v>763146913.92</v>
          </cell>
        </row>
        <row r="56">
          <cell r="B56" t="str">
            <v>UNDR</v>
          </cell>
          <cell r="C56" t="str">
            <v>Өндөрхаан инвест</v>
          </cell>
          <cell r="D56">
            <v>6</v>
          </cell>
          <cell r="I56">
            <v>0</v>
          </cell>
          <cell r="N56">
            <v>0</v>
          </cell>
          <cell r="O56">
            <v>24900</v>
          </cell>
          <cell r="P56">
            <v>2836332.75</v>
          </cell>
          <cell r="Q56">
            <v>1793</v>
          </cell>
          <cell r="R56">
            <v>8843256</v>
          </cell>
          <cell r="S56">
            <v>11679588.75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26693</v>
          </cell>
          <cell r="Z56">
            <v>11679588.75</v>
          </cell>
        </row>
        <row r="57">
          <cell r="B57" t="str">
            <v>ZGB</v>
          </cell>
          <cell r="C57" t="str">
            <v>Таван богд капитал</v>
          </cell>
          <cell r="D57">
            <v>20</v>
          </cell>
          <cell r="E57">
            <v>116994</v>
          </cell>
          <cell r="F57">
            <v>26323650</v>
          </cell>
          <cell r="I57">
            <v>26323650</v>
          </cell>
          <cell r="J57">
            <v>1</v>
          </cell>
          <cell r="K57">
            <v>100000</v>
          </cell>
          <cell r="N57">
            <v>100000</v>
          </cell>
          <cell r="O57">
            <v>2885778</v>
          </cell>
          <cell r="P57">
            <v>1267439251.71</v>
          </cell>
          <cell r="Q57">
            <v>2491235</v>
          </cell>
          <cell r="R57">
            <v>1585894336.13</v>
          </cell>
          <cell r="S57">
            <v>2853333587.84</v>
          </cell>
          <cell r="T57">
            <v>2307</v>
          </cell>
          <cell r="U57">
            <v>230440240</v>
          </cell>
          <cell r="V57">
            <v>1837</v>
          </cell>
          <cell r="W57">
            <v>183440240</v>
          </cell>
          <cell r="X57">
            <v>413880480</v>
          </cell>
          <cell r="Y57">
            <v>5498152</v>
          </cell>
          <cell r="Z57">
            <v>3293637717.84</v>
          </cell>
        </row>
        <row r="58">
          <cell r="B58" t="str">
            <v>ZRGD</v>
          </cell>
          <cell r="C58" t="str">
            <v>Зэргэд</v>
          </cell>
          <cell r="D58">
            <v>10</v>
          </cell>
          <cell r="I58">
            <v>0</v>
          </cell>
          <cell r="J58">
            <v>360</v>
          </cell>
          <cell r="K58">
            <v>36000000</v>
          </cell>
          <cell r="N58">
            <v>36000000</v>
          </cell>
          <cell r="O58">
            <v>52128</v>
          </cell>
          <cell r="P58">
            <v>14104291.5</v>
          </cell>
          <cell r="Q58">
            <v>150000</v>
          </cell>
          <cell r="R58">
            <v>8025000</v>
          </cell>
          <cell r="S58">
            <v>22129291.5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202488</v>
          </cell>
          <cell r="Z58">
            <v>58129291.5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Q125"/>
  <sheetViews>
    <sheetView tabSelected="1" zoomScale="71" zoomScaleNormal="71" zoomScaleSheetLayoutView="70" zoomScalePageLayoutView="70" workbookViewId="0" topLeftCell="A1">
      <selection activeCell="Q28" sqref="Q2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8.7109375" style="1" customWidth="1"/>
    <col min="4" max="4" width="11.00390625" style="1" customWidth="1"/>
    <col min="5" max="6" width="15.57421875" style="1" customWidth="1"/>
    <col min="7" max="8" width="27.00390625" style="1" customWidth="1"/>
    <col min="9" max="9" width="22.8515625" style="2" customWidth="1"/>
    <col min="10" max="10" width="10.00390625" style="3" customWidth="1"/>
    <col min="11" max="11" width="26.00390625" style="3" customWidth="1"/>
    <col min="12" max="12" width="22.28125" style="1" customWidth="1"/>
    <col min="13" max="13" width="24.8515625" style="1" customWidth="1"/>
    <col min="14" max="14" width="15.8515625" style="1" customWidth="1"/>
    <col min="15" max="15" width="22.28125" style="4" bestFit="1" customWidth="1"/>
    <col min="16" max="16" width="9.140625" style="1" customWidth="1"/>
    <col min="17" max="17" width="21.421875" style="1" bestFit="1" customWidth="1"/>
    <col min="18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ht="15.75"/>
    <row r="8" spans="10:12" ht="15.75">
      <c r="J8" s="5"/>
      <c r="K8" s="5"/>
      <c r="L8" s="6"/>
    </row>
    <row r="9" spans="2:14" ht="15" customHeight="1">
      <c r="B9" s="7"/>
      <c r="C9" s="8"/>
      <c r="D9" s="52" t="s">
        <v>0</v>
      </c>
      <c r="E9" s="52"/>
      <c r="F9" s="52"/>
      <c r="G9" s="52"/>
      <c r="H9" s="52"/>
      <c r="I9" s="52"/>
      <c r="J9" s="52"/>
      <c r="K9" s="52"/>
      <c r="L9" s="8"/>
      <c r="M9" s="8"/>
      <c r="N9" s="8"/>
    </row>
    <row r="10" ht="15.75"/>
    <row r="11" spans="12:14" ht="15" customHeight="1" thickBot="1">
      <c r="L11" s="53"/>
      <c r="M11" s="53"/>
      <c r="N11" s="53"/>
    </row>
    <row r="12" spans="1:14" ht="14.45" customHeight="1">
      <c r="A12" s="54" t="s">
        <v>1</v>
      </c>
      <c r="B12" s="56" t="s">
        <v>2</v>
      </c>
      <c r="C12" s="56" t="s">
        <v>3</v>
      </c>
      <c r="D12" s="56" t="s">
        <v>4</v>
      </c>
      <c r="E12" s="56"/>
      <c r="F12" s="56"/>
      <c r="G12" s="60" t="s">
        <v>124</v>
      </c>
      <c r="H12" s="61"/>
      <c r="I12" s="61"/>
      <c r="J12" s="61"/>
      <c r="K12" s="61"/>
      <c r="L12" s="62"/>
      <c r="M12" s="58" t="s">
        <v>115</v>
      </c>
      <c r="N12" s="59"/>
    </row>
    <row r="13" spans="1:15" s="7" customFormat="1" ht="15.75" customHeight="1">
      <c r="A13" s="55"/>
      <c r="B13" s="57"/>
      <c r="C13" s="57"/>
      <c r="D13" s="57"/>
      <c r="E13" s="57"/>
      <c r="F13" s="57"/>
      <c r="G13" s="63"/>
      <c r="H13" s="64"/>
      <c r="I13" s="64"/>
      <c r="J13" s="64"/>
      <c r="K13" s="64"/>
      <c r="L13" s="65"/>
      <c r="M13" s="49"/>
      <c r="N13" s="50"/>
      <c r="O13" s="9"/>
    </row>
    <row r="14" spans="1:15" s="7" customFormat="1" ht="33.75" customHeight="1">
      <c r="A14" s="55"/>
      <c r="B14" s="57"/>
      <c r="C14" s="57"/>
      <c r="D14" s="57"/>
      <c r="E14" s="57"/>
      <c r="F14" s="57"/>
      <c r="G14" s="43" t="s">
        <v>118</v>
      </c>
      <c r="H14" s="45"/>
      <c r="I14" s="43" t="s">
        <v>5</v>
      </c>
      <c r="J14" s="44"/>
      <c r="K14" s="45"/>
      <c r="L14" s="42" t="s">
        <v>6</v>
      </c>
      <c r="M14" s="49" t="s">
        <v>7</v>
      </c>
      <c r="N14" s="50" t="s">
        <v>8</v>
      </c>
      <c r="O14" s="9"/>
    </row>
    <row r="15" spans="1:17" s="7" customFormat="1" ht="47.25">
      <c r="A15" s="55"/>
      <c r="B15" s="57"/>
      <c r="C15" s="57"/>
      <c r="D15" s="23" t="s">
        <v>9</v>
      </c>
      <c r="E15" s="23" t="s">
        <v>10</v>
      </c>
      <c r="F15" s="23" t="s">
        <v>11</v>
      </c>
      <c r="G15" s="24" t="s">
        <v>122</v>
      </c>
      <c r="H15" s="24" t="s">
        <v>123</v>
      </c>
      <c r="I15" s="24" t="s">
        <v>101</v>
      </c>
      <c r="J15" s="10" t="s">
        <v>89</v>
      </c>
      <c r="K15" s="24" t="s">
        <v>102</v>
      </c>
      <c r="L15" s="42"/>
      <c r="M15" s="49"/>
      <c r="N15" s="51"/>
      <c r="O15" s="9"/>
      <c r="Q15" s="35" t="s">
        <v>111</v>
      </c>
    </row>
    <row r="16" spans="1:17" ht="15">
      <c r="A16" s="25">
        <v>1</v>
      </c>
      <c r="B16" s="11" t="s">
        <v>12</v>
      </c>
      <c r="C16" s="12" t="s">
        <v>13</v>
      </c>
      <c r="D16" s="13" t="s">
        <v>14</v>
      </c>
      <c r="E16" s="13" t="s">
        <v>14</v>
      </c>
      <c r="F16" s="13" t="s">
        <v>14</v>
      </c>
      <c r="G16" s="37">
        <f>VLOOKUP(B16,'[1]MC-1.7'!$B$8:$I$58,8,0)</f>
        <v>218005425</v>
      </c>
      <c r="H16" s="37">
        <f>VLOOKUP(B16,'[1]MC-1.7'!$B$8:$N$58,13,0)</f>
        <v>33757300000</v>
      </c>
      <c r="I16" s="15">
        <f>VLOOKUP(B16,'[1]MC-1.7'!$B$8:$S$58,18,0)</f>
        <v>1718117234.8000002</v>
      </c>
      <c r="J16" s="15">
        <v>0</v>
      </c>
      <c r="K16" s="15">
        <f>VLOOKUP(B16,'[1]MC-1.7'!$B$8:$X$58,23,0)</f>
        <v>203300000</v>
      </c>
      <c r="L16" s="22">
        <f>VLOOKUP(B16,'[1]MC-1.7'!$B$8:$Z$58,25,0)</f>
        <v>35896722659.8</v>
      </c>
      <c r="M16" s="22">
        <v>389236622070.59985</v>
      </c>
      <c r="N16" s="26">
        <f aca="true" t="shared" si="0" ref="N16:N47">M16/$M$67</f>
        <v>0.268121268110622</v>
      </c>
      <c r="Q16" s="19"/>
    </row>
    <row r="17" spans="1:17" ht="15">
      <c r="A17" s="25">
        <f>+A16+1</f>
        <v>2</v>
      </c>
      <c r="B17" s="11" t="s">
        <v>19</v>
      </c>
      <c r="C17" s="12" t="s">
        <v>20</v>
      </c>
      <c r="D17" s="13" t="s">
        <v>14</v>
      </c>
      <c r="E17" s="13" t="s">
        <v>14</v>
      </c>
      <c r="F17" s="13" t="s">
        <v>14</v>
      </c>
      <c r="G17" s="37">
        <f>VLOOKUP(B17,'[1]MC-1.7'!$B$8:$I$58,8,0)</f>
        <v>205821000</v>
      </c>
      <c r="H17" s="37">
        <f>VLOOKUP(B17,'[1]MC-1.7'!$B$8:$N$58,13,0)</f>
        <v>0</v>
      </c>
      <c r="I17" s="15">
        <f>VLOOKUP(B17,'[1]MC-1.7'!$B$8:$S$58,18,0)</f>
        <v>3478846638.8199997</v>
      </c>
      <c r="J17" s="15">
        <v>0</v>
      </c>
      <c r="K17" s="15">
        <f>VLOOKUP(B17,'[1]MC-1.7'!$B$8:$X$58,23,0)</f>
        <v>16031120</v>
      </c>
      <c r="L17" s="22">
        <f>VLOOKUP(B17,'[1]MC-1.7'!$B$8:$Z$58,25,0)</f>
        <v>3700698758.8199997</v>
      </c>
      <c r="M17" s="22">
        <v>183139236529.80002</v>
      </c>
      <c r="N17" s="26">
        <f t="shared" si="0"/>
        <v>0.1261534027244608</v>
      </c>
      <c r="Q17" s="19"/>
    </row>
    <row r="18" spans="1:17" ht="15">
      <c r="A18" s="25">
        <f aca="true" t="shared" si="1" ref="A18:A58">+A17+1</f>
        <v>3</v>
      </c>
      <c r="B18" s="11" t="s">
        <v>81</v>
      </c>
      <c r="C18" s="12" t="s">
        <v>110</v>
      </c>
      <c r="D18" s="13" t="s">
        <v>14</v>
      </c>
      <c r="E18" s="13" t="s">
        <v>14</v>
      </c>
      <c r="F18" s="13" t="s">
        <v>14</v>
      </c>
      <c r="G18" s="37">
        <f>VLOOKUP(B18,'[1]MC-1.7'!$B$8:$I$58,8,0)</f>
        <v>26323650</v>
      </c>
      <c r="H18" s="37">
        <f>VLOOKUP(B18,'[1]MC-1.7'!$B$8:$N$58,13,0)</f>
        <v>100000</v>
      </c>
      <c r="I18" s="15">
        <f>VLOOKUP(B18,'[1]MC-1.7'!$B$8:$S$58,18,0)</f>
        <v>2853333587.84</v>
      </c>
      <c r="J18" s="15">
        <v>0</v>
      </c>
      <c r="K18" s="15">
        <f>VLOOKUP(B18,'[1]MC-1.7'!$B$8:$X$58,23,0)</f>
        <v>413880480</v>
      </c>
      <c r="L18" s="22">
        <f>VLOOKUP(B18,'[1]MC-1.7'!$B$8:$Z$58,25,0)</f>
        <v>3293637717.84</v>
      </c>
      <c r="M18" s="22">
        <v>170710984992.66</v>
      </c>
      <c r="N18" s="26">
        <f t="shared" si="0"/>
        <v>0.11759234147382812</v>
      </c>
      <c r="Q18" s="19"/>
    </row>
    <row r="19" spans="1:17" ht="15">
      <c r="A19" s="25">
        <f t="shared" si="1"/>
        <v>4</v>
      </c>
      <c r="B19" s="11" t="s">
        <v>24</v>
      </c>
      <c r="C19" s="12" t="s">
        <v>104</v>
      </c>
      <c r="D19" s="13" t="s">
        <v>14</v>
      </c>
      <c r="E19" s="13" t="s">
        <v>14</v>
      </c>
      <c r="F19" s="13" t="s">
        <v>14</v>
      </c>
      <c r="G19" s="37">
        <f>VLOOKUP(B19,'[1]MC-1.7'!$B$8:$I$58,8,0)</f>
        <v>70678125</v>
      </c>
      <c r="H19" s="37">
        <f>VLOOKUP(B19,'[1]MC-1.7'!$B$8:$N$58,13,0)</f>
        <v>0</v>
      </c>
      <c r="I19" s="15">
        <f>VLOOKUP(B19,'[1]MC-1.7'!$B$8:$S$58,18,0)</f>
        <v>5855213792.52</v>
      </c>
      <c r="J19" s="15">
        <v>0</v>
      </c>
      <c r="K19" s="15">
        <f>VLOOKUP(B19,'[1]MC-1.7'!$B$8:$X$58,23,0)</f>
        <v>1810432000</v>
      </c>
      <c r="L19" s="22">
        <f>VLOOKUP(B19,'[1]MC-1.7'!$B$8:$Z$58,25,0)</f>
        <v>7736323917.52</v>
      </c>
      <c r="M19" s="22">
        <v>117754378257.93001</v>
      </c>
      <c r="N19" s="26">
        <f t="shared" si="0"/>
        <v>0.08111377869877677</v>
      </c>
      <c r="Q19" s="19"/>
    </row>
    <row r="20" spans="1:17" ht="15">
      <c r="A20" s="25">
        <f t="shared" si="1"/>
        <v>5</v>
      </c>
      <c r="B20" s="11" t="s">
        <v>94</v>
      </c>
      <c r="C20" s="12" t="s">
        <v>95</v>
      </c>
      <c r="D20" s="13" t="s">
        <v>14</v>
      </c>
      <c r="E20" s="13" t="s">
        <v>14</v>
      </c>
      <c r="F20" s="13" t="s">
        <v>14</v>
      </c>
      <c r="G20" s="37">
        <f>VLOOKUP(B20,'[1]MC-1.7'!$B$8:$I$58,8,0)</f>
        <v>6082104600</v>
      </c>
      <c r="H20" s="37">
        <f>VLOOKUP(B20,'[1]MC-1.7'!$B$8:$N$58,13,0)</f>
        <v>0</v>
      </c>
      <c r="I20" s="15">
        <f>VLOOKUP(B20,'[1]MC-1.7'!$B$8:$S$58,18,0)</f>
        <v>19970768319.23</v>
      </c>
      <c r="J20" s="15">
        <v>0</v>
      </c>
      <c r="K20" s="15">
        <f>VLOOKUP(B20,'[1]MC-1.7'!$B$8:$X$58,23,0)</f>
        <v>1190848500</v>
      </c>
      <c r="L20" s="22">
        <f>VLOOKUP(B20,'[1]MC-1.7'!$B$8:$Z$58,25,0)</f>
        <v>27243721419.23</v>
      </c>
      <c r="M20" s="22">
        <v>115132298471.75</v>
      </c>
      <c r="N20" s="26">
        <f t="shared" si="0"/>
        <v>0.07930758853707535</v>
      </c>
      <c r="Q20" s="19"/>
    </row>
    <row r="21" spans="1:17" ht="15">
      <c r="A21" s="25">
        <f t="shared" si="1"/>
        <v>6</v>
      </c>
      <c r="B21" s="11" t="s">
        <v>31</v>
      </c>
      <c r="C21" s="12" t="s">
        <v>109</v>
      </c>
      <c r="D21" s="13" t="s">
        <v>14</v>
      </c>
      <c r="E21" s="13" t="s">
        <v>14</v>
      </c>
      <c r="F21" s="13" t="s">
        <v>14</v>
      </c>
      <c r="G21" s="37">
        <f>VLOOKUP(B21,'[1]MC-1.7'!$B$8:$I$58,8,0)</f>
        <v>2138850</v>
      </c>
      <c r="H21" s="37">
        <f>VLOOKUP(B21,'[1]MC-1.7'!$B$8:$N$58,13,0)</f>
        <v>0</v>
      </c>
      <c r="I21" s="15">
        <f>VLOOKUP(B21,'[1]MC-1.7'!$B$8:$S$58,18,0)</f>
        <v>3049708563.7200003</v>
      </c>
      <c r="J21" s="15">
        <v>0</v>
      </c>
      <c r="K21" s="15">
        <f>VLOOKUP(B21,'[1]MC-1.7'!$B$8:$X$58,23,0)</f>
        <v>9898696000</v>
      </c>
      <c r="L21" s="22">
        <f>VLOOKUP(B21,'[1]MC-1.7'!$B$8:$Z$58,25,0)</f>
        <v>12950543413.720001</v>
      </c>
      <c r="M21" s="22">
        <v>108579710993.44</v>
      </c>
      <c r="N21" s="26">
        <f t="shared" si="0"/>
        <v>0.07479391237077773</v>
      </c>
      <c r="Q21" s="19"/>
    </row>
    <row r="22" spans="1:17" ht="15">
      <c r="A22" s="25">
        <f t="shared" si="1"/>
        <v>7</v>
      </c>
      <c r="B22" s="11" t="s">
        <v>21</v>
      </c>
      <c r="C22" s="12" t="s">
        <v>22</v>
      </c>
      <c r="D22" s="13" t="s">
        <v>14</v>
      </c>
      <c r="E22" s="13" t="s">
        <v>14</v>
      </c>
      <c r="F22" s="14" t="s">
        <v>14</v>
      </c>
      <c r="G22" s="37">
        <f>VLOOKUP(B22,'[1]MC-1.7'!$B$8:$I$58,8,0)</f>
        <v>2090925</v>
      </c>
      <c r="H22" s="37">
        <f>VLOOKUP(B22,'[1]MC-1.7'!$B$8:$N$58,13,0)</f>
        <v>0</v>
      </c>
      <c r="I22" s="15">
        <f>VLOOKUP(B22,'[1]MC-1.7'!$B$8:$S$58,18,0)</f>
        <v>92814946.84</v>
      </c>
      <c r="J22" s="15">
        <v>0</v>
      </c>
      <c r="K22" s="15">
        <f>VLOOKUP(B22,'[1]MC-1.7'!$B$8:$X$58,23,0)</f>
        <v>0</v>
      </c>
      <c r="L22" s="22">
        <f>VLOOKUP(B22,'[1]MC-1.7'!$B$8:$Z$58,25,0)</f>
        <v>94905871.84</v>
      </c>
      <c r="M22" s="22">
        <v>86572491193.78</v>
      </c>
      <c r="N22" s="26">
        <f t="shared" si="0"/>
        <v>0.05963448659813352</v>
      </c>
      <c r="Q22" s="19"/>
    </row>
    <row r="23" spans="1:17" ht="15">
      <c r="A23" s="25">
        <f t="shared" si="1"/>
        <v>8</v>
      </c>
      <c r="B23" s="11" t="s">
        <v>98</v>
      </c>
      <c r="C23" s="12" t="s">
        <v>99</v>
      </c>
      <c r="D23" s="13" t="s">
        <v>14</v>
      </c>
      <c r="E23" s="13" t="s">
        <v>14</v>
      </c>
      <c r="F23" s="13" t="s">
        <v>14</v>
      </c>
      <c r="G23" s="37">
        <f>VLOOKUP(B23,'[1]MC-1.7'!$B$8:$I$58,8,0)</f>
        <v>4135725</v>
      </c>
      <c r="H23" s="37">
        <f>VLOOKUP(B23,'[1]MC-1.7'!$B$8:$N$58,13,0)</f>
        <v>1000000</v>
      </c>
      <c r="I23" s="15">
        <f>VLOOKUP(B23,'[1]MC-1.7'!$B$8:$S$58,18,0)</f>
        <v>462842637.61</v>
      </c>
      <c r="J23" s="15">
        <v>0</v>
      </c>
      <c r="K23" s="15">
        <f>VLOOKUP(B23,'[1]MC-1.7'!$B$8:$X$58,23,0)</f>
        <v>12672000</v>
      </c>
      <c r="L23" s="22">
        <f>VLOOKUP(B23,'[1]MC-1.7'!$B$8:$Z$58,25,0)</f>
        <v>480650362.61</v>
      </c>
      <c r="M23" s="22">
        <v>78363017482.84</v>
      </c>
      <c r="N23" s="26">
        <f t="shared" si="0"/>
        <v>0.053979482990844985</v>
      </c>
      <c r="Q23" s="19"/>
    </row>
    <row r="24" spans="1:17" ht="15">
      <c r="A24" s="25">
        <f t="shared" si="1"/>
        <v>9</v>
      </c>
      <c r="B24" s="11" t="s">
        <v>23</v>
      </c>
      <c r="C24" s="12" t="s">
        <v>103</v>
      </c>
      <c r="D24" s="13" t="s">
        <v>14</v>
      </c>
      <c r="E24" s="13" t="s">
        <v>14</v>
      </c>
      <c r="F24" s="14"/>
      <c r="G24" s="37">
        <f>VLOOKUP(B24,'[1]MC-1.7'!$B$8:$I$58,8,0)</f>
        <v>9523681875</v>
      </c>
      <c r="H24" s="37">
        <f>VLOOKUP(B24,'[1]MC-1.7'!$B$8:$N$58,13,0)</f>
        <v>3400000</v>
      </c>
      <c r="I24" s="15">
        <f>VLOOKUP(B24,'[1]MC-1.7'!$B$8:$S$58,18,0)</f>
        <v>384627609.81</v>
      </c>
      <c r="J24" s="15">
        <v>0</v>
      </c>
      <c r="K24" s="15">
        <f>VLOOKUP(B24,'[1]MC-1.7'!$B$8:$X$58,23,0)</f>
        <v>1100000</v>
      </c>
      <c r="L24" s="22">
        <f>VLOOKUP(B24,'[1]MC-1.7'!$B$8:$Z$58,25,0)</f>
        <v>9912809484.81</v>
      </c>
      <c r="M24" s="22">
        <v>66997331092.94001</v>
      </c>
      <c r="N24" s="26">
        <f t="shared" si="0"/>
        <v>0.04615035778778306</v>
      </c>
      <c r="Q24" s="19"/>
    </row>
    <row r="25" spans="1:17" s="7" customFormat="1" ht="15">
      <c r="A25" s="25">
        <f t="shared" si="1"/>
        <v>10</v>
      </c>
      <c r="B25" s="11" t="s">
        <v>27</v>
      </c>
      <c r="C25" s="12" t="s">
        <v>28</v>
      </c>
      <c r="D25" s="13" t="s">
        <v>14</v>
      </c>
      <c r="E25" s="13" t="s">
        <v>14</v>
      </c>
      <c r="F25" s="13" t="s">
        <v>14</v>
      </c>
      <c r="G25" s="37">
        <f>VLOOKUP(B25,'[1]MC-1.7'!$B$8:$I$58,8,0)</f>
        <v>97956450</v>
      </c>
      <c r="H25" s="37">
        <f>VLOOKUP(B25,'[1]MC-1.7'!$B$8:$N$58,13,0)</f>
        <v>199400000</v>
      </c>
      <c r="I25" s="15">
        <f>VLOOKUP(B25,'[1]MC-1.7'!$B$8:$S$58,18,0)</f>
        <v>7819520401.46</v>
      </c>
      <c r="J25" s="15">
        <v>0</v>
      </c>
      <c r="K25" s="15">
        <f>VLOOKUP(B25,'[1]MC-1.7'!$B$8:$X$58,23,0)</f>
        <v>390350000</v>
      </c>
      <c r="L25" s="22">
        <f>VLOOKUP(B25,'[1]MC-1.7'!$B$8:$Z$58,25,0)</f>
        <v>8507226851.46</v>
      </c>
      <c r="M25" s="22">
        <v>48628575872.35</v>
      </c>
      <c r="N25" s="26">
        <f t="shared" si="0"/>
        <v>0.03349724740685674</v>
      </c>
      <c r="O25" s="22"/>
      <c r="Q25" s="19"/>
    </row>
    <row r="26" spans="1:17" ht="15">
      <c r="A26" s="25">
        <f t="shared" si="1"/>
        <v>11</v>
      </c>
      <c r="B26" s="11" t="s">
        <v>69</v>
      </c>
      <c r="C26" s="12" t="s">
        <v>92</v>
      </c>
      <c r="D26" s="13" t="s">
        <v>14</v>
      </c>
      <c r="E26" s="13" t="s">
        <v>14</v>
      </c>
      <c r="F26" s="13" t="s">
        <v>14</v>
      </c>
      <c r="G26" s="37">
        <f>VLOOKUP(B26,'[1]MC-1.7'!$B$8:$I$58,8,0)</f>
        <v>118731600</v>
      </c>
      <c r="H26" s="37">
        <f>VLOOKUP(B26,'[1]MC-1.7'!$B$8:$N$58,13,0)</f>
        <v>0</v>
      </c>
      <c r="I26" s="15">
        <f>VLOOKUP(B26,'[1]MC-1.7'!$B$8:$S$58,18,0)</f>
        <v>594415313.92</v>
      </c>
      <c r="J26" s="15">
        <v>0</v>
      </c>
      <c r="K26" s="15">
        <f>VLOOKUP(B26,'[1]MC-1.7'!$B$8:$X$58,23,0)</f>
        <v>50000000</v>
      </c>
      <c r="L26" s="22">
        <f>VLOOKUP(B26,'[1]MC-1.7'!$B$8:$Z$58,25,0)</f>
        <v>763146913.92</v>
      </c>
      <c r="M26" s="22">
        <v>24224909699.65</v>
      </c>
      <c r="N26" s="26">
        <f t="shared" si="0"/>
        <v>0.016687056510724114</v>
      </c>
      <c r="Q26" s="19"/>
    </row>
    <row r="27" spans="1:17" ht="15">
      <c r="A27" s="25">
        <f t="shared" si="1"/>
        <v>12</v>
      </c>
      <c r="B27" s="11" t="s">
        <v>15</v>
      </c>
      <c r="C27" s="12" t="s">
        <v>16</v>
      </c>
      <c r="D27" s="13" t="s">
        <v>14</v>
      </c>
      <c r="E27" s="13" t="s">
        <v>14</v>
      </c>
      <c r="F27" s="13" t="s">
        <v>14</v>
      </c>
      <c r="G27" s="37">
        <f>VLOOKUP(B27,'[1]MC-1.7'!$B$8:$I$58,8,0)</f>
        <v>9675900</v>
      </c>
      <c r="H27" s="37">
        <f>VLOOKUP(B27,'[1]MC-1.7'!$B$8:$N$58,13,0)</f>
        <v>0</v>
      </c>
      <c r="I27" s="15">
        <f>VLOOKUP(B27,'[1]MC-1.7'!$B$8:$S$58,18,0)</f>
        <v>85402850.6</v>
      </c>
      <c r="J27" s="15">
        <v>0</v>
      </c>
      <c r="K27" s="15">
        <f>VLOOKUP(B27,'[1]MC-1.7'!$B$8:$X$58,23,0)</f>
        <v>0</v>
      </c>
      <c r="L27" s="22">
        <f>VLOOKUP(B27,'[1]MC-1.7'!$B$8:$Z$58,25,0)</f>
        <v>95078750.6</v>
      </c>
      <c r="M27" s="22">
        <v>19553505653.479996</v>
      </c>
      <c r="N27" s="26">
        <f t="shared" si="0"/>
        <v>0.013469212387904108</v>
      </c>
      <c r="Q27" s="19"/>
    </row>
    <row r="28" spans="1:17" ht="15">
      <c r="A28" s="25">
        <f t="shared" si="1"/>
        <v>13</v>
      </c>
      <c r="B28" s="11" t="s">
        <v>36</v>
      </c>
      <c r="C28" s="12" t="s">
        <v>37</v>
      </c>
      <c r="D28" s="13" t="s">
        <v>14</v>
      </c>
      <c r="E28" s="13"/>
      <c r="F28" s="14"/>
      <c r="G28" s="37">
        <f>VLOOKUP(B28,'[1]MC-1.7'!$B$8:$I$58,8,0)</f>
        <v>0</v>
      </c>
      <c r="H28" s="37">
        <f>VLOOKUP(B28,'[1]MC-1.7'!$B$8:$N$58,13,0)</f>
        <v>2800000</v>
      </c>
      <c r="I28" s="15">
        <f>VLOOKUP(B28,'[1]MC-1.7'!$B$8:$S$58,18,0)</f>
        <v>435729391.84</v>
      </c>
      <c r="J28" s="15">
        <v>0</v>
      </c>
      <c r="K28" s="15">
        <f>VLOOKUP(B28,'[1]MC-1.7'!$B$8:$X$58,23,0)</f>
        <v>0</v>
      </c>
      <c r="L28" s="22">
        <f>VLOOKUP(B28,'[1]MC-1.7'!$B$8:$Z$58,25,0)</f>
        <v>438529391.84</v>
      </c>
      <c r="M28" s="22">
        <v>7941170799.85</v>
      </c>
      <c r="N28" s="26">
        <f t="shared" si="0"/>
        <v>0.005470186165454468</v>
      </c>
      <c r="Q28" s="19"/>
    </row>
    <row r="29" spans="1:17" ht="15">
      <c r="A29" s="25">
        <f t="shared" si="1"/>
        <v>14</v>
      </c>
      <c r="B29" s="11" t="s">
        <v>106</v>
      </c>
      <c r="C29" s="12" t="s">
        <v>105</v>
      </c>
      <c r="D29" s="13" t="s">
        <v>14</v>
      </c>
      <c r="E29" s="14"/>
      <c r="F29" s="14"/>
      <c r="G29" s="37">
        <f>VLOOKUP(B29,'[1]MC-1.7'!$B$8:$I$58,8,0)</f>
        <v>20408175</v>
      </c>
      <c r="H29" s="37">
        <f>VLOOKUP(B29,'[1]MC-1.7'!$B$8:$N$58,13,0)</f>
        <v>0</v>
      </c>
      <c r="I29" s="15">
        <f>VLOOKUP(B29,'[1]MC-1.7'!$B$8:$S$58,18,0)</f>
        <v>922814179.08</v>
      </c>
      <c r="J29" s="15">
        <v>0</v>
      </c>
      <c r="K29" s="15">
        <f>VLOOKUP(B29,'[1]MC-1.7'!$B$8:$X$58,23,0)</f>
        <v>0</v>
      </c>
      <c r="L29" s="22">
        <f>VLOOKUP(B29,'[1]MC-1.7'!$B$8:$Z$58,25,0)</f>
        <v>943222354.08</v>
      </c>
      <c r="M29" s="22">
        <v>6025430656.400001</v>
      </c>
      <c r="N29" s="26">
        <f t="shared" si="0"/>
        <v>0.004150550120162017</v>
      </c>
      <c r="Q29" s="19"/>
    </row>
    <row r="30" spans="1:17" ht="15">
      <c r="A30" s="25">
        <f t="shared" si="1"/>
        <v>15</v>
      </c>
      <c r="B30" s="11" t="s">
        <v>71</v>
      </c>
      <c r="C30" s="12" t="s">
        <v>72</v>
      </c>
      <c r="D30" s="13" t="s">
        <v>14</v>
      </c>
      <c r="E30" s="13" t="s">
        <v>14</v>
      </c>
      <c r="F30" s="14"/>
      <c r="G30" s="37">
        <f>VLOOKUP(B30,'[1]MC-1.7'!$B$8:$I$58,8,0)</f>
        <v>0</v>
      </c>
      <c r="H30" s="37">
        <f>VLOOKUP(B30,'[1]MC-1.7'!$B$8:$N$58,13,0)</f>
        <v>0</v>
      </c>
      <c r="I30" s="15">
        <f>VLOOKUP(B30,'[1]MC-1.7'!$B$8:$S$58,18,0)</f>
        <v>32623337.419999998</v>
      </c>
      <c r="J30" s="15">
        <v>0</v>
      </c>
      <c r="K30" s="15">
        <f>VLOOKUP(B30,'[1]MC-1.7'!$B$8:$X$58,23,0)</f>
        <v>0</v>
      </c>
      <c r="L30" s="22">
        <f>VLOOKUP(B30,'[1]MC-1.7'!$B$8:$Z$58,25,0)</f>
        <v>32623337.419999998</v>
      </c>
      <c r="M30" s="22">
        <v>5876219206.840001</v>
      </c>
      <c r="N30" s="26">
        <f t="shared" si="0"/>
        <v>0.004047767491796192</v>
      </c>
      <c r="Q30" s="19"/>
    </row>
    <row r="31" spans="1:17" ht="15">
      <c r="A31" s="25">
        <f t="shared" si="1"/>
        <v>16</v>
      </c>
      <c r="B31" s="11" t="s">
        <v>25</v>
      </c>
      <c r="C31" s="12" t="s">
        <v>26</v>
      </c>
      <c r="D31" s="13" t="s">
        <v>14</v>
      </c>
      <c r="E31" s="13" t="s">
        <v>14</v>
      </c>
      <c r="F31" s="13" t="s">
        <v>14</v>
      </c>
      <c r="G31" s="37">
        <f>VLOOKUP(B31,'[1]MC-1.7'!$B$8:$I$58,8,0)</f>
        <v>19287450</v>
      </c>
      <c r="H31" s="37">
        <f>VLOOKUP(B31,'[1]MC-1.7'!$B$8:$N$58,13,0)</f>
        <v>0</v>
      </c>
      <c r="I31" s="15">
        <f>VLOOKUP(B31,'[1]MC-1.7'!$B$8:$S$58,18,0)</f>
        <v>552467870.89</v>
      </c>
      <c r="J31" s="15">
        <v>0</v>
      </c>
      <c r="K31" s="15">
        <f>VLOOKUP(B31,'[1]MC-1.7'!$B$8:$X$58,23,0)</f>
        <v>58029620</v>
      </c>
      <c r="L31" s="22">
        <f>VLOOKUP(B31,'[1]MC-1.7'!$B$8:$Z$58,25,0)</f>
        <v>629784940.89</v>
      </c>
      <c r="M31" s="22">
        <v>5191571210.62</v>
      </c>
      <c r="N31" s="26">
        <f t="shared" si="0"/>
        <v>0.003576155422049561</v>
      </c>
      <c r="Q31" s="19"/>
    </row>
    <row r="32" spans="1:17" ht="15">
      <c r="A32" s="25">
        <f t="shared" si="1"/>
        <v>17</v>
      </c>
      <c r="B32" s="11" t="s">
        <v>79</v>
      </c>
      <c r="C32" s="12" t="s">
        <v>80</v>
      </c>
      <c r="D32" s="13" t="s">
        <v>14</v>
      </c>
      <c r="E32" s="13" t="s">
        <v>14</v>
      </c>
      <c r="F32" s="13" t="s">
        <v>14</v>
      </c>
      <c r="G32" s="37">
        <f>VLOOKUP(B32,'[1]MC-1.7'!$B$8:$I$58,8,0)</f>
        <v>5802300</v>
      </c>
      <c r="H32" s="37">
        <f>VLOOKUP(B32,'[1]MC-1.7'!$B$8:$N$58,13,0)</f>
        <v>0</v>
      </c>
      <c r="I32" s="15">
        <f>VLOOKUP(B32,'[1]MC-1.7'!$B$8:$S$58,18,0)</f>
        <v>108367101.64</v>
      </c>
      <c r="J32" s="15">
        <v>0</v>
      </c>
      <c r="K32" s="15">
        <f>VLOOKUP(B32,'[1]MC-1.7'!$B$8:$X$58,23,0)</f>
        <v>0</v>
      </c>
      <c r="L32" s="22">
        <f>VLOOKUP(B32,'[1]MC-1.7'!$B$8:$Z$58,25,0)</f>
        <v>114169401.64</v>
      </c>
      <c r="M32" s="22">
        <v>3854060658.4500003</v>
      </c>
      <c r="N32" s="26">
        <f t="shared" si="0"/>
        <v>0.0026548263254926783</v>
      </c>
      <c r="Q32" s="19"/>
    </row>
    <row r="33" spans="1:17" ht="15">
      <c r="A33" s="25">
        <f t="shared" si="1"/>
        <v>18</v>
      </c>
      <c r="B33" s="11" t="s">
        <v>17</v>
      </c>
      <c r="C33" s="12" t="s">
        <v>18</v>
      </c>
      <c r="D33" s="13" t="s">
        <v>14</v>
      </c>
      <c r="E33" s="13" t="s">
        <v>14</v>
      </c>
      <c r="F33" s="13" t="s">
        <v>14</v>
      </c>
      <c r="G33" s="37">
        <f>VLOOKUP(B33,'[1]MC-1.7'!$B$8:$I$58,8,0)</f>
        <v>694350</v>
      </c>
      <c r="H33" s="37">
        <f>VLOOKUP(B33,'[1]MC-1.7'!$B$8:$N$58,13,0)</f>
        <v>0</v>
      </c>
      <c r="I33" s="15">
        <f>VLOOKUP(B33,'[1]MC-1.7'!$B$8:$S$58,18,0)</f>
        <v>5364549.5</v>
      </c>
      <c r="J33" s="15">
        <v>0</v>
      </c>
      <c r="K33" s="15">
        <f>VLOOKUP(B33,'[1]MC-1.7'!$B$8:$X$58,23,0)</f>
        <v>0</v>
      </c>
      <c r="L33" s="22">
        <f>VLOOKUP(B33,'[1]MC-1.7'!$B$8:$Z$58,25,0)</f>
        <v>6058899.5</v>
      </c>
      <c r="M33" s="22">
        <v>3484310379.34</v>
      </c>
      <c r="N33" s="26">
        <f t="shared" si="0"/>
        <v>0.0024001280055045656</v>
      </c>
      <c r="Q33" s="19"/>
    </row>
    <row r="34" spans="1:17" ht="15">
      <c r="A34" s="25">
        <f t="shared" si="1"/>
        <v>19</v>
      </c>
      <c r="B34" s="11" t="s">
        <v>73</v>
      </c>
      <c r="C34" s="12" t="s">
        <v>74</v>
      </c>
      <c r="D34" s="13" t="s">
        <v>14</v>
      </c>
      <c r="E34" s="14"/>
      <c r="F34" s="14"/>
      <c r="G34" s="37">
        <f>VLOOKUP(B34,'[1]MC-1.7'!$B$8:$I$58,8,0)</f>
        <v>215087625</v>
      </c>
      <c r="H34" s="37">
        <f>VLOOKUP(B34,'[1]MC-1.7'!$B$8:$N$58,13,0)</f>
        <v>0</v>
      </c>
      <c r="I34" s="15">
        <f>VLOOKUP(B34,'[1]MC-1.7'!$B$8:$S$58,18,0)</f>
        <v>342199433</v>
      </c>
      <c r="J34" s="15">
        <v>0</v>
      </c>
      <c r="K34" s="15">
        <f>VLOOKUP(B34,'[1]MC-1.7'!$B$8:$X$58,23,0)</f>
        <v>1900000</v>
      </c>
      <c r="L34" s="22">
        <f>VLOOKUP(B34,'[1]MC-1.7'!$B$8:$Z$58,25,0)</f>
        <v>559187058</v>
      </c>
      <c r="M34" s="22">
        <v>2217158671.38</v>
      </c>
      <c r="N34" s="26">
        <f t="shared" si="0"/>
        <v>0.0015272648072283464</v>
      </c>
      <c r="Q34" s="19"/>
    </row>
    <row r="35" spans="1:17" ht="15">
      <c r="A35" s="25">
        <f t="shared" si="1"/>
        <v>20</v>
      </c>
      <c r="B35" s="11" t="s">
        <v>46</v>
      </c>
      <c r="C35" s="12" t="s">
        <v>47</v>
      </c>
      <c r="D35" s="13" t="s">
        <v>14</v>
      </c>
      <c r="E35" s="14"/>
      <c r="F35" s="14"/>
      <c r="G35" s="37">
        <f>VLOOKUP(B35,'[1]MC-1.7'!$B$8:$I$58,8,0)</f>
        <v>0</v>
      </c>
      <c r="H35" s="37">
        <f>VLOOKUP(B35,'[1]MC-1.7'!$B$8:$N$58,13,0)</f>
        <v>0</v>
      </c>
      <c r="I35" s="15">
        <f>VLOOKUP(B35,'[1]MC-1.7'!$B$8:$S$58,18,0)</f>
        <v>11679588.75</v>
      </c>
      <c r="J35" s="15">
        <v>0</v>
      </c>
      <c r="K35" s="15">
        <f>VLOOKUP(B35,'[1]MC-1.7'!$B$8:$X$58,23,0)</f>
        <v>0</v>
      </c>
      <c r="L35" s="22">
        <f>VLOOKUP(B35,'[1]MC-1.7'!$B$8:$Z$58,25,0)</f>
        <v>11679588.75</v>
      </c>
      <c r="M35" s="22">
        <v>1003138455.34</v>
      </c>
      <c r="N35" s="26">
        <f t="shared" si="0"/>
        <v>0.0006910006394195529</v>
      </c>
      <c r="Q35" s="19"/>
    </row>
    <row r="36" spans="1:17" ht="15">
      <c r="A36" s="25">
        <f t="shared" si="1"/>
        <v>21</v>
      </c>
      <c r="B36" s="11" t="s">
        <v>29</v>
      </c>
      <c r="C36" s="12" t="s">
        <v>30</v>
      </c>
      <c r="D36" s="13" t="s">
        <v>14</v>
      </c>
      <c r="E36" s="14"/>
      <c r="F36" s="14"/>
      <c r="G36" s="37">
        <f>VLOOKUP(B36,'[1]MC-1.7'!$B$8:$I$58,8,0)</f>
        <v>641475</v>
      </c>
      <c r="H36" s="37">
        <f>VLOOKUP(B36,'[1]MC-1.7'!$B$8:$N$58,13,0)</f>
        <v>0</v>
      </c>
      <c r="I36" s="15">
        <f>VLOOKUP(B36,'[1]MC-1.7'!$B$8:$S$58,18,0)</f>
        <v>17397396.66</v>
      </c>
      <c r="J36" s="15">
        <v>0</v>
      </c>
      <c r="K36" s="15">
        <f>VLOOKUP(B36,'[1]MC-1.7'!$B$8:$X$58,23,0)</f>
        <v>0</v>
      </c>
      <c r="L36" s="22">
        <f>VLOOKUP(B36,'[1]MC-1.7'!$B$8:$Z$58,25,0)</f>
        <v>18038871.66</v>
      </c>
      <c r="M36" s="22">
        <v>989102880.66</v>
      </c>
      <c r="N36" s="26">
        <f t="shared" si="0"/>
        <v>0.0006813323917047211</v>
      </c>
      <c r="Q36" s="19"/>
    </row>
    <row r="37" spans="1:17" ht="15">
      <c r="A37" s="25">
        <f t="shared" si="1"/>
        <v>22</v>
      </c>
      <c r="B37" s="11" t="s">
        <v>86</v>
      </c>
      <c r="C37" s="12" t="s">
        <v>87</v>
      </c>
      <c r="D37" s="13" t="s">
        <v>14</v>
      </c>
      <c r="E37" s="14"/>
      <c r="F37" s="14"/>
      <c r="G37" s="37">
        <f>VLOOKUP(B37,'[1]MC-1.7'!$B$8:$I$58,8,0)</f>
        <v>0</v>
      </c>
      <c r="H37" s="37">
        <f>VLOOKUP(B37,'[1]MC-1.7'!$B$8:$N$58,13,0)</f>
        <v>0</v>
      </c>
      <c r="I37" s="15">
        <f>VLOOKUP(B37,'[1]MC-1.7'!$B$8:$S$58,18,0)</f>
        <v>0</v>
      </c>
      <c r="J37" s="15">
        <v>0</v>
      </c>
      <c r="K37" s="15">
        <f>VLOOKUP(B37,'[1]MC-1.7'!$B$8:$X$58,23,0)</f>
        <v>0</v>
      </c>
      <c r="L37" s="22">
        <f>VLOOKUP(B37,'[1]MC-1.7'!$B$8:$Z$58,25,0)</f>
        <v>0</v>
      </c>
      <c r="M37" s="22">
        <v>628593536.79</v>
      </c>
      <c r="N37" s="26">
        <f t="shared" si="0"/>
        <v>0.00043299958599400754</v>
      </c>
      <c r="Q37" s="19"/>
    </row>
    <row r="38" spans="1:17" ht="15">
      <c r="A38" s="25">
        <f t="shared" si="1"/>
        <v>23</v>
      </c>
      <c r="B38" s="11" t="s">
        <v>41</v>
      </c>
      <c r="C38" s="12" t="s">
        <v>121</v>
      </c>
      <c r="D38" s="13" t="s">
        <v>14</v>
      </c>
      <c r="E38" s="14"/>
      <c r="F38" s="14"/>
      <c r="G38" s="37">
        <f>VLOOKUP(B38,'[1]MC-1.7'!$B$8:$I$58,8,0)</f>
        <v>0</v>
      </c>
      <c r="H38" s="37">
        <f>VLOOKUP(B38,'[1]MC-1.7'!$B$8:$N$58,13,0)</f>
        <v>36000000</v>
      </c>
      <c r="I38" s="15">
        <f>VLOOKUP(B38,'[1]MC-1.7'!$B$8:$S$58,18,0)</f>
        <v>22129291.5</v>
      </c>
      <c r="J38" s="15">
        <v>0</v>
      </c>
      <c r="K38" s="15">
        <f>VLOOKUP(B38,'[1]MC-1.7'!$B$8:$X$58,23,0)</f>
        <v>0</v>
      </c>
      <c r="L38" s="22">
        <f>VLOOKUP(B38,'[1]MC-1.7'!$B$8:$Z$58,25,0)</f>
        <v>58129291.5</v>
      </c>
      <c r="M38" s="22">
        <v>604148022.6800001</v>
      </c>
      <c r="N38" s="26">
        <f t="shared" si="0"/>
        <v>0.0004161605686170649</v>
      </c>
      <c r="Q38" s="19"/>
    </row>
    <row r="39" spans="1:17" ht="15">
      <c r="A39" s="25">
        <f t="shared" si="1"/>
        <v>24</v>
      </c>
      <c r="B39" s="11" t="s">
        <v>38</v>
      </c>
      <c r="C39" s="12" t="s">
        <v>39</v>
      </c>
      <c r="D39" s="13" t="s">
        <v>14</v>
      </c>
      <c r="E39" s="13" t="s">
        <v>14</v>
      </c>
      <c r="F39" s="14"/>
      <c r="G39" s="37">
        <f>VLOOKUP(B39,'[1]MC-1.7'!$B$8:$I$58,8,0)</f>
        <v>0</v>
      </c>
      <c r="H39" s="37">
        <f>VLOOKUP(B39,'[1]MC-1.7'!$B$8:$N$58,13,0)</f>
        <v>0</v>
      </c>
      <c r="I39" s="15">
        <f>VLOOKUP(B39,'[1]MC-1.7'!$B$8:$S$58,18,0)</f>
        <v>13032835.24</v>
      </c>
      <c r="J39" s="15">
        <v>0</v>
      </c>
      <c r="K39" s="15">
        <f>VLOOKUP(B39,'[1]MC-1.7'!$B$8:$X$58,23,0)</f>
        <v>0</v>
      </c>
      <c r="L39" s="22">
        <f>VLOOKUP(B39,'[1]MC-1.7'!$B$8:$Z$58,25,0)</f>
        <v>13032835.24</v>
      </c>
      <c r="M39" s="22">
        <v>598418345.64</v>
      </c>
      <c r="N39" s="26">
        <f t="shared" si="0"/>
        <v>0.00041221374504826286</v>
      </c>
      <c r="O39" s="1"/>
      <c r="Q39" s="19"/>
    </row>
    <row r="40" spans="1:17" ht="15">
      <c r="A40" s="25">
        <f t="shared" si="1"/>
        <v>25</v>
      </c>
      <c r="B40" s="11" t="s">
        <v>52</v>
      </c>
      <c r="C40" s="12" t="s">
        <v>53</v>
      </c>
      <c r="D40" s="13" t="s">
        <v>14</v>
      </c>
      <c r="E40" s="14"/>
      <c r="F40" s="14"/>
      <c r="G40" s="37">
        <f>VLOOKUP(B40,'[1]MC-1.7'!$B$8:$I$58,8,0)</f>
        <v>273600</v>
      </c>
      <c r="H40" s="37">
        <f>VLOOKUP(B40,'[1]MC-1.7'!$B$8:$N$58,13,0)</f>
        <v>0</v>
      </c>
      <c r="I40" s="15">
        <f>VLOOKUP(B40,'[1]MC-1.7'!$B$8:$S$58,18,0)</f>
        <v>32844615.580000002</v>
      </c>
      <c r="J40" s="15">
        <v>0</v>
      </c>
      <c r="K40" s="15">
        <f>VLOOKUP(B40,'[1]MC-1.7'!$B$8:$X$58,23,0)</f>
        <v>0</v>
      </c>
      <c r="L40" s="22">
        <f>VLOOKUP(B40,'[1]MC-1.7'!$B$8:$Z$58,25,0)</f>
        <v>33118215.580000002</v>
      </c>
      <c r="M40" s="22">
        <v>577088752.62</v>
      </c>
      <c r="N40" s="26">
        <f t="shared" si="0"/>
        <v>0.00039752109485932826</v>
      </c>
      <c r="Q40" s="19"/>
    </row>
    <row r="41" spans="1:17" ht="15">
      <c r="A41" s="25">
        <f t="shared" si="1"/>
        <v>26</v>
      </c>
      <c r="B41" s="11" t="s">
        <v>32</v>
      </c>
      <c r="C41" s="12" t="s">
        <v>33</v>
      </c>
      <c r="D41" s="13" t="s">
        <v>14</v>
      </c>
      <c r="E41" s="14"/>
      <c r="F41" s="14"/>
      <c r="G41" s="37">
        <f>VLOOKUP(B41,'[1]MC-1.7'!$B$8:$I$58,8,0)</f>
        <v>211050</v>
      </c>
      <c r="H41" s="37">
        <f>VLOOKUP(B41,'[1]MC-1.7'!$B$8:$N$58,13,0)</f>
        <v>0</v>
      </c>
      <c r="I41" s="15">
        <f>VLOOKUP(B41,'[1]MC-1.7'!$B$8:$S$58,18,0)</f>
        <v>31459017.18</v>
      </c>
      <c r="J41" s="15">
        <v>0</v>
      </c>
      <c r="K41" s="15">
        <f>VLOOKUP(B41,'[1]MC-1.7'!$B$8:$X$58,23,0)</f>
        <v>0</v>
      </c>
      <c r="L41" s="22">
        <f>VLOOKUP(B41,'[1]MC-1.7'!$B$8:$Z$58,25,0)</f>
        <v>31670067.18</v>
      </c>
      <c r="M41" s="22">
        <v>499780256.48</v>
      </c>
      <c r="N41" s="26">
        <f t="shared" si="0"/>
        <v>0.00034426800703188777</v>
      </c>
      <c r="Q41" s="19"/>
    </row>
    <row r="42" spans="1:17" ht="15">
      <c r="A42" s="25">
        <v>27</v>
      </c>
      <c r="B42" s="11" t="s">
        <v>50</v>
      </c>
      <c r="C42" s="12" t="s">
        <v>51</v>
      </c>
      <c r="D42" s="13" t="s">
        <v>14</v>
      </c>
      <c r="E42" s="14"/>
      <c r="F42" s="13" t="s">
        <v>14</v>
      </c>
      <c r="G42" s="37">
        <f>VLOOKUP(B42,'[1]MC-1.7'!$B$8:$I$58,8,0)</f>
        <v>15570450</v>
      </c>
      <c r="H42" s="37">
        <f>VLOOKUP(B42,'[1]MC-1.7'!$B$8:$N$58,13,0)</f>
        <v>0</v>
      </c>
      <c r="I42" s="15">
        <f>VLOOKUP(B42,'[1]MC-1.7'!$B$8:$S$58,18,0)</f>
        <v>940625.05</v>
      </c>
      <c r="J42" s="15">
        <v>0</v>
      </c>
      <c r="K42" s="15">
        <f>VLOOKUP(B42,'[1]MC-1.7'!$B$8:$X$58,23,0)</f>
        <v>0</v>
      </c>
      <c r="L42" s="22">
        <f>VLOOKUP(B42,'[1]MC-1.7'!$B$8:$Z$58,25,0)</f>
        <v>16511075.05</v>
      </c>
      <c r="M42" s="22">
        <v>467249510.84000003</v>
      </c>
      <c r="N42" s="26">
        <f t="shared" si="0"/>
        <v>0.0003218595688762436</v>
      </c>
      <c r="Q42" s="19"/>
    </row>
    <row r="43" spans="1:17" ht="15">
      <c r="A43" s="25">
        <f t="shared" si="1"/>
        <v>28</v>
      </c>
      <c r="B43" s="11" t="s">
        <v>42</v>
      </c>
      <c r="C43" s="12" t="s">
        <v>43</v>
      </c>
      <c r="D43" s="13" t="s">
        <v>14</v>
      </c>
      <c r="E43" s="14"/>
      <c r="F43" s="14"/>
      <c r="G43" s="37">
        <f>VLOOKUP(B43,'[1]MC-1.7'!$B$8:$I$58,8,0)</f>
        <v>0</v>
      </c>
      <c r="H43" s="37">
        <f>VLOOKUP(B43,'[1]MC-1.7'!$B$8:$N$58,13,0)</f>
        <v>0</v>
      </c>
      <c r="I43" s="15">
        <f>VLOOKUP(B43,'[1]MC-1.7'!$B$8:$S$58,18,0)</f>
        <v>4783558.84</v>
      </c>
      <c r="J43" s="15">
        <v>0</v>
      </c>
      <c r="K43" s="15">
        <f>VLOOKUP(B43,'[1]MC-1.7'!$B$8:$X$58,23,0)</f>
        <v>0</v>
      </c>
      <c r="L43" s="22">
        <f>VLOOKUP(B43,'[1]MC-1.7'!$B$8:$Z$58,25,0)</f>
        <v>4783558.84</v>
      </c>
      <c r="M43" s="22">
        <v>369344944.84</v>
      </c>
      <c r="N43" s="26">
        <f t="shared" si="0"/>
        <v>0.0002544191100363279</v>
      </c>
      <c r="Q43" s="19"/>
    </row>
    <row r="44" spans="1:17" ht="15">
      <c r="A44" s="25">
        <f t="shared" si="1"/>
        <v>29</v>
      </c>
      <c r="B44" s="11" t="s">
        <v>84</v>
      </c>
      <c r="C44" s="12" t="s">
        <v>85</v>
      </c>
      <c r="D44" s="13" t="s">
        <v>14</v>
      </c>
      <c r="E44" s="14"/>
      <c r="F44" s="14"/>
      <c r="G44" s="37">
        <f>VLOOKUP(B44,'[1]MC-1.7'!$B$8:$I$58,8,0)</f>
        <v>0</v>
      </c>
      <c r="H44" s="37">
        <f>VLOOKUP(B44,'[1]MC-1.7'!$B$8:$N$58,13,0)</f>
        <v>0</v>
      </c>
      <c r="I44" s="15">
        <f>VLOOKUP(B44,'[1]MC-1.7'!$B$8:$S$58,18,0)</f>
        <v>3220000</v>
      </c>
      <c r="J44" s="15">
        <v>0</v>
      </c>
      <c r="K44" s="15">
        <f>VLOOKUP(B44,'[1]MC-1.7'!$B$8:$X$58,23,0)</f>
        <v>0</v>
      </c>
      <c r="L44" s="22">
        <f>VLOOKUP(B44,'[1]MC-1.7'!$B$8:$Z$58,25,0)</f>
        <v>3220000</v>
      </c>
      <c r="M44" s="22">
        <v>318901430.88</v>
      </c>
      <c r="N44" s="26">
        <f t="shared" si="0"/>
        <v>0.00021967166294626993</v>
      </c>
      <c r="Q44" s="19"/>
    </row>
    <row r="45" spans="1:17" ht="15">
      <c r="A45" s="25">
        <f t="shared" si="1"/>
        <v>30</v>
      </c>
      <c r="B45" s="11" t="s">
        <v>57</v>
      </c>
      <c r="C45" s="12" t="s">
        <v>58</v>
      </c>
      <c r="D45" s="13" t="s">
        <v>14</v>
      </c>
      <c r="E45" s="14"/>
      <c r="F45" s="14"/>
      <c r="G45" s="37">
        <f>VLOOKUP(B45,'[1]MC-1.7'!$B$8:$I$58,8,0)</f>
        <v>268875</v>
      </c>
      <c r="H45" s="37">
        <f>VLOOKUP(B45,'[1]MC-1.7'!$B$8:$N$58,13,0)</f>
        <v>0</v>
      </c>
      <c r="I45" s="15">
        <f>VLOOKUP(B45,'[1]MC-1.7'!$B$8:$S$58,18,0)</f>
        <v>28374.49</v>
      </c>
      <c r="J45" s="15">
        <v>0</v>
      </c>
      <c r="K45" s="15">
        <f>VLOOKUP(B45,'[1]MC-1.7'!$B$8:$X$58,23,0)</f>
        <v>0</v>
      </c>
      <c r="L45" s="22">
        <f>VLOOKUP(B45,'[1]MC-1.7'!$B$8:$Z$58,25,0)</f>
        <v>297249.49</v>
      </c>
      <c r="M45" s="22">
        <v>277797009.45000005</v>
      </c>
      <c r="N45" s="26">
        <f t="shared" si="0"/>
        <v>0.00019135734467853503</v>
      </c>
      <c r="Q45" s="19"/>
    </row>
    <row r="46" spans="1:17" ht="15">
      <c r="A46" s="25">
        <f t="shared" si="1"/>
        <v>31</v>
      </c>
      <c r="B46" s="11" t="s">
        <v>82</v>
      </c>
      <c r="C46" s="12" t="s">
        <v>83</v>
      </c>
      <c r="D46" s="13" t="s">
        <v>14</v>
      </c>
      <c r="E46" s="13" t="s">
        <v>14</v>
      </c>
      <c r="F46" s="13" t="s">
        <v>14</v>
      </c>
      <c r="G46" s="37">
        <f>VLOOKUP(B46,'[1]MC-1.7'!$B$8:$I$58,8,0)</f>
        <v>0</v>
      </c>
      <c r="H46" s="37">
        <f>VLOOKUP(B46,'[1]MC-1.7'!$B$8:$N$58,13,0)</f>
        <v>0</v>
      </c>
      <c r="I46" s="15">
        <f>VLOOKUP(B46,'[1]MC-1.7'!$B$8:$S$58,18,0)</f>
        <v>212283.55</v>
      </c>
      <c r="J46" s="15">
        <v>0</v>
      </c>
      <c r="K46" s="15">
        <f>VLOOKUP(B46,'[1]MC-1.7'!$B$8:$X$58,23,0)</f>
        <v>0</v>
      </c>
      <c r="L46" s="22">
        <f>VLOOKUP(B46,'[1]MC-1.7'!$B$8:$Z$58,25,0)</f>
        <v>212283.55</v>
      </c>
      <c r="M46" s="22">
        <v>271133267.49</v>
      </c>
      <c r="N46" s="26">
        <f t="shared" si="0"/>
        <v>0.00018676710099803907</v>
      </c>
      <c r="Q46" s="19"/>
    </row>
    <row r="47" spans="1:17" ht="15">
      <c r="A47" s="25">
        <f t="shared" si="1"/>
        <v>32</v>
      </c>
      <c r="B47" s="11" t="s">
        <v>48</v>
      </c>
      <c r="C47" s="12" t="s">
        <v>49</v>
      </c>
      <c r="D47" s="13" t="s">
        <v>14</v>
      </c>
      <c r="E47" s="14"/>
      <c r="F47" s="14"/>
      <c r="G47" s="37">
        <f>VLOOKUP(B47,'[1]MC-1.7'!$B$8:$I$58,8,0)</f>
        <v>0</v>
      </c>
      <c r="H47" s="37">
        <f>VLOOKUP(B47,'[1]MC-1.7'!$B$8:$N$58,13,0)</f>
        <v>0</v>
      </c>
      <c r="I47" s="15">
        <f>VLOOKUP(B47,'[1]MC-1.7'!$B$8:$S$58,18,0)</f>
        <v>6547779</v>
      </c>
      <c r="J47" s="15">
        <v>0</v>
      </c>
      <c r="K47" s="15">
        <f>VLOOKUP(B47,'[1]MC-1.7'!$B$8:$X$58,23,0)</f>
        <v>0</v>
      </c>
      <c r="L47" s="22">
        <f>VLOOKUP(B47,'[1]MC-1.7'!$B$8:$Z$58,25,0)</f>
        <v>6547779</v>
      </c>
      <c r="M47" s="22">
        <v>265813699.63000003</v>
      </c>
      <c r="N47" s="26">
        <f t="shared" si="0"/>
        <v>0.00018310277652405622</v>
      </c>
      <c r="Q47" s="19"/>
    </row>
    <row r="48" spans="1:17" ht="15">
      <c r="A48" s="25">
        <f t="shared" si="1"/>
        <v>33</v>
      </c>
      <c r="B48" s="11" t="s">
        <v>63</v>
      </c>
      <c r="C48" s="12" t="s">
        <v>64</v>
      </c>
      <c r="D48" s="13" t="s">
        <v>14</v>
      </c>
      <c r="E48" s="14"/>
      <c r="F48" s="14"/>
      <c r="G48" s="37">
        <f>VLOOKUP(B48,'[1]MC-1.7'!$B$8:$I$58,8,0)</f>
        <v>315000</v>
      </c>
      <c r="H48" s="37">
        <f>VLOOKUP(B48,'[1]MC-1.7'!$B$8:$N$58,13,0)</f>
        <v>0</v>
      </c>
      <c r="I48" s="15">
        <f>VLOOKUP(B48,'[1]MC-1.7'!$B$8:$S$58,18,0)</f>
        <v>51986354</v>
      </c>
      <c r="J48" s="15">
        <v>0</v>
      </c>
      <c r="K48" s="15">
        <f>VLOOKUP(B48,'[1]MC-1.7'!$B$8:$X$58,23,0)</f>
        <v>0</v>
      </c>
      <c r="L48" s="22">
        <f>VLOOKUP(B48,'[1]MC-1.7'!$B$8:$Z$58,25,0)</f>
        <v>52301354</v>
      </c>
      <c r="M48" s="22">
        <v>236021819.92000002</v>
      </c>
      <c r="N48" s="26">
        <f aca="true" t="shared" si="2" ref="N48:N79">M48/$M$67</f>
        <v>0.00016258097535141252</v>
      </c>
      <c r="Q48" s="19"/>
    </row>
    <row r="49" spans="1:17" ht="15">
      <c r="A49" s="25">
        <f t="shared" si="1"/>
        <v>34</v>
      </c>
      <c r="B49" s="11" t="s">
        <v>61</v>
      </c>
      <c r="C49" s="12" t="s">
        <v>62</v>
      </c>
      <c r="D49" s="13" t="s">
        <v>14</v>
      </c>
      <c r="E49" s="14"/>
      <c r="F49" s="14"/>
      <c r="G49" s="37">
        <f>VLOOKUP(B49,'[1]MC-1.7'!$B$8:$I$58,8,0)</f>
        <v>0</v>
      </c>
      <c r="H49" s="37">
        <f>VLOOKUP(B49,'[1]MC-1.7'!$B$8:$N$58,13,0)</f>
        <v>0</v>
      </c>
      <c r="I49" s="15">
        <f>VLOOKUP(B49,'[1]MC-1.7'!$B$8:$S$58,18,0)</f>
        <v>3538572.7</v>
      </c>
      <c r="J49" s="15">
        <v>0</v>
      </c>
      <c r="K49" s="15">
        <f>VLOOKUP(B49,'[1]MC-1.7'!$B$8:$X$58,23,0)</f>
        <v>0</v>
      </c>
      <c r="L49" s="22">
        <f>VLOOKUP(B49,'[1]MC-1.7'!$B$8:$Z$58,25,0)</f>
        <v>3538572.7</v>
      </c>
      <c r="M49" s="22">
        <v>234373255.07</v>
      </c>
      <c r="N49" s="26">
        <f t="shared" si="2"/>
        <v>0.00016144538000122878</v>
      </c>
      <c r="Q49" s="19"/>
    </row>
    <row r="50" spans="1:17" ht="15">
      <c r="A50" s="25">
        <f t="shared" si="1"/>
        <v>35</v>
      </c>
      <c r="B50" s="11" t="s">
        <v>77</v>
      </c>
      <c r="C50" s="12" t="s">
        <v>78</v>
      </c>
      <c r="D50" s="13" t="s">
        <v>14</v>
      </c>
      <c r="E50" s="14"/>
      <c r="F50" s="14"/>
      <c r="G50" s="37">
        <f>VLOOKUP(B50,'[1]MC-1.7'!$B$8:$I$58,8,0)</f>
        <v>0</v>
      </c>
      <c r="H50" s="37">
        <f>VLOOKUP(B50,'[1]MC-1.7'!$B$8:$N$58,13,0)</f>
        <v>0</v>
      </c>
      <c r="I50" s="15">
        <f>VLOOKUP(B50,'[1]MC-1.7'!$B$8:$S$58,18,0)</f>
        <v>0</v>
      </c>
      <c r="J50" s="15">
        <v>0</v>
      </c>
      <c r="K50" s="15">
        <f>VLOOKUP(B50,'[1]MC-1.7'!$B$8:$X$58,23,0)</f>
        <v>0</v>
      </c>
      <c r="L50" s="22">
        <f>VLOOKUP(B50,'[1]MC-1.7'!$B$8:$Z$58,25,0)</f>
        <v>0</v>
      </c>
      <c r="M50" s="22">
        <v>219918097.9</v>
      </c>
      <c r="N50" s="26">
        <f t="shared" si="2"/>
        <v>0.00015148810760856125</v>
      </c>
      <c r="Q50" s="19"/>
    </row>
    <row r="51" spans="1:17" ht="15">
      <c r="A51" s="25">
        <f t="shared" si="1"/>
        <v>36</v>
      </c>
      <c r="B51" s="11" t="s">
        <v>40</v>
      </c>
      <c r="C51" s="12" t="s">
        <v>112</v>
      </c>
      <c r="D51" s="13" t="s">
        <v>14</v>
      </c>
      <c r="E51" s="14"/>
      <c r="F51" s="14"/>
      <c r="G51" s="37">
        <f>VLOOKUP(B51,'[1]MC-1.7'!$B$8:$I$58,8,0)</f>
        <v>0</v>
      </c>
      <c r="H51" s="37">
        <f>VLOOKUP(B51,'[1]MC-1.7'!$B$8:$N$58,13,0)</f>
        <v>0</v>
      </c>
      <c r="I51" s="15">
        <f>VLOOKUP(B51,'[1]MC-1.7'!$B$8:$S$58,18,0)</f>
        <v>5999520</v>
      </c>
      <c r="J51" s="15">
        <v>0</v>
      </c>
      <c r="K51" s="15">
        <f>VLOOKUP(B51,'[1]MC-1.7'!$B$8:$X$58,23,0)</f>
        <v>0</v>
      </c>
      <c r="L51" s="22">
        <f>VLOOKUP(B51,'[1]MC-1.7'!$B$8:$Z$58,25,0)</f>
        <v>5999520</v>
      </c>
      <c r="M51" s="22">
        <v>219314536.38</v>
      </c>
      <c r="N51" s="26">
        <f t="shared" si="2"/>
        <v>0.000151072351045717</v>
      </c>
      <c r="Q51" s="19"/>
    </row>
    <row r="52" spans="1:17" ht="15">
      <c r="A52" s="25">
        <f t="shared" si="1"/>
        <v>37</v>
      </c>
      <c r="B52" s="11" t="s">
        <v>59</v>
      </c>
      <c r="C52" s="12" t="s">
        <v>60</v>
      </c>
      <c r="D52" s="13" t="s">
        <v>14</v>
      </c>
      <c r="E52" s="14"/>
      <c r="F52" s="14"/>
      <c r="G52" s="37">
        <f>VLOOKUP(B52,'[1]MC-1.7'!$B$8:$I$58,8,0)</f>
        <v>0</v>
      </c>
      <c r="H52" s="37">
        <f>VLOOKUP(B52,'[1]MC-1.7'!$B$8:$N$58,13,0)</f>
        <v>0</v>
      </c>
      <c r="I52" s="15">
        <f>VLOOKUP(B52,'[1]MC-1.7'!$B$8:$S$58,18,0)</f>
        <v>15238785.6</v>
      </c>
      <c r="J52" s="15">
        <v>0</v>
      </c>
      <c r="K52" s="15">
        <f>VLOOKUP(B52,'[1]MC-1.7'!$B$8:$X$58,23,0)</f>
        <v>0</v>
      </c>
      <c r="L52" s="22">
        <f>VLOOKUP(B52,'[1]MC-1.7'!$B$8:$Z$58,25,0)</f>
        <v>15238785.6</v>
      </c>
      <c r="M52" s="22">
        <v>99599673.35999998</v>
      </c>
      <c r="N52" s="26">
        <f t="shared" si="2"/>
        <v>6.860811447449877E-05</v>
      </c>
      <c r="Q52" s="19"/>
    </row>
    <row r="53" spans="1:17" ht="15">
      <c r="A53" s="25">
        <f t="shared" si="1"/>
        <v>38</v>
      </c>
      <c r="B53" s="11" t="s">
        <v>65</v>
      </c>
      <c r="C53" s="12" t="s">
        <v>66</v>
      </c>
      <c r="D53" s="13" t="s">
        <v>14</v>
      </c>
      <c r="E53" s="14"/>
      <c r="F53" s="14"/>
      <c r="G53" s="37">
        <f>VLOOKUP(B53,'[1]MC-1.7'!$B$8:$I$58,8,0)</f>
        <v>0</v>
      </c>
      <c r="H53" s="37">
        <f>VLOOKUP(B53,'[1]MC-1.7'!$B$8:$N$58,13,0)</f>
        <v>0</v>
      </c>
      <c r="I53" s="15">
        <f>VLOOKUP(B53,'[1]MC-1.7'!$B$8:$S$58,18,0)</f>
        <v>0</v>
      </c>
      <c r="J53" s="15">
        <v>0</v>
      </c>
      <c r="K53" s="15">
        <f>VLOOKUP(B53,'[1]MC-1.7'!$B$8:$X$58,23,0)</f>
        <v>0</v>
      </c>
      <c r="L53" s="22">
        <f>VLOOKUP(B53,'[1]MC-1.7'!$B$8:$Z$58,25,0)</f>
        <v>0</v>
      </c>
      <c r="M53" s="22">
        <v>70915664.7</v>
      </c>
      <c r="N53" s="26">
        <f t="shared" si="2"/>
        <v>4.884945781084008E-05</v>
      </c>
      <c r="Q53" s="19"/>
    </row>
    <row r="54" spans="1:17" ht="15">
      <c r="A54" s="25">
        <f t="shared" si="1"/>
        <v>39</v>
      </c>
      <c r="B54" s="11" t="s">
        <v>34</v>
      </c>
      <c r="C54" s="12" t="s">
        <v>35</v>
      </c>
      <c r="D54" s="13" t="s">
        <v>14</v>
      </c>
      <c r="E54" s="13" t="s">
        <v>14</v>
      </c>
      <c r="F54" s="13" t="s">
        <v>14</v>
      </c>
      <c r="G54" s="37">
        <f>VLOOKUP(B54,'[1]MC-1.7'!$B$8:$I$58,8,0)</f>
        <v>0</v>
      </c>
      <c r="H54" s="37">
        <f>VLOOKUP(B54,'[1]MC-1.7'!$B$8:$N$58,13,0)</f>
        <v>0</v>
      </c>
      <c r="I54" s="15">
        <f>VLOOKUP(B54,'[1]MC-1.7'!$B$8:$S$58,18,0)</f>
        <v>6320952.43</v>
      </c>
      <c r="J54" s="15">
        <v>0</v>
      </c>
      <c r="K54" s="15">
        <f>VLOOKUP(B54,'[1]MC-1.7'!$B$8:$X$58,23,0)</f>
        <v>0</v>
      </c>
      <c r="L54" s="22">
        <f>VLOOKUP(B54,'[1]MC-1.7'!$B$8:$Z$58,25,0)</f>
        <v>6320952.43</v>
      </c>
      <c r="M54" s="22">
        <v>65387268.37</v>
      </c>
      <c r="N54" s="26">
        <f t="shared" si="2"/>
        <v>4.504128419466669E-05</v>
      </c>
      <c r="Q54" s="19"/>
    </row>
    <row r="55" spans="1:17" s="17" customFormat="1" ht="15">
      <c r="A55" s="25">
        <f t="shared" si="1"/>
        <v>40</v>
      </c>
      <c r="B55" s="11" t="s">
        <v>96</v>
      </c>
      <c r="C55" s="12" t="s">
        <v>97</v>
      </c>
      <c r="D55" s="13" t="s">
        <v>14</v>
      </c>
      <c r="E55" s="14"/>
      <c r="F55" s="14"/>
      <c r="G55" s="37">
        <f>VLOOKUP(B55,'[1]MC-1.7'!$B$8:$I$58,8,0)</f>
        <v>0</v>
      </c>
      <c r="H55" s="37">
        <f>VLOOKUP(B55,'[1]MC-1.7'!$B$8:$N$58,13,0)</f>
        <v>0</v>
      </c>
      <c r="I55" s="15">
        <f>VLOOKUP(B55,'[1]MC-1.7'!$B$8:$S$58,18,0)</f>
        <v>11651509</v>
      </c>
      <c r="J55" s="15">
        <v>0</v>
      </c>
      <c r="K55" s="15">
        <f>VLOOKUP(B55,'[1]MC-1.7'!$B$8:$X$58,23,0)</f>
        <v>0</v>
      </c>
      <c r="L55" s="22">
        <f>VLOOKUP(B55,'[1]MC-1.7'!$B$8:$Z$58,25,0)</f>
        <v>11651509</v>
      </c>
      <c r="M55" s="22">
        <v>56365126.47</v>
      </c>
      <c r="N55" s="26">
        <f t="shared" si="2"/>
        <v>3.88264832480507E-05</v>
      </c>
      <c r="O55" s="16"/>
      <c r="Q55" s="19"/>
    </row>
    <row r="56" spans="1:17" ht="15">
      <c r="A56" s="25">
        <f t="shared" si="1"/>
        <v>41</v>
      </c>
      <c r="B56" s="11" t="s">
        <v>108</v>
      </c>
      <c r="C56" s="12" t="s">
        <v>120</v>
      </c>
      <c r="D56" s="13" t="s">
        <v>14</v>
      </c>
      <c r="E56" s="14"/>
      <c r="F56" s="14"/>
      <c r="G56" s="37">
        <f>VLOOKUP(B56,'[1]MC-1.7'!$B$8:$I$58,8,0)</f>
        <v>23625</v>
      </c>
      <c r="H56" s="37">
        <f>VLOOKUP(B56,'[1]MC-1.7'!$B$8:$N$58,13,0)</f>
        <v>0</v>
      </c>
      <c r="I56" s="15">
        <f>VLOOKUP(B56,'[1]MC-1.7'!$B$8:$S$58,18,0)</f>
        <v>0</v>
      </c>
      <c r="J56" s="15"/>
      <c r="K56" s="15">
        <f>VLOOKUP(B56,'[1]MC-1.7'!$B$8:$X$58,23,0)</f>
        <v>0</v>
      </c>
      <c r="L56" s="22">
        <f>VLOOKUP(B56,'[1]MC-1.7'!$B$8:$Z$58,25,0)</f>
        <v>23625</v>
      </c>
      <c r="M56" s="22">
        <v>50320566.269999996</v>
      </c>
      <c r="N56" s="26">
        <f t="shared" si="2"/>
        <v>3.466275595699165E-05</v>
      </c>
      <c r="Q56" s="19"/>
    </row>
    <row r="57" spans="1:17" ht="15">
      <c r="A57" s="25">
        <f t="shared" si="1"/>
        <v>42</v>
      </c>
      <c r="B57" s="11" t="s">
        <v>67</v>
      </c>
      <c r="C57" s="12" t="s">
        <v>68</v>
      </c>
      <c r="D57" s="13" t="s">
        <v>14</v>
      </c>
      <c r="E57" s="14"/>
      <c r="F57" s="14"/>
      <c r="G57" s="37">
        <f>VLOOKUP(B57,'[1]MC-1.7'!$B$8:$I$58,8,0)</f>
        <v>0</v>
      </c>
      <c r="H57" s="37">
        <f>VLOOKUP(B57,'[1]MC-1.7'!$B$8:$N$58,13,0)</f>
        <v>0</v>
      </c>
      <c r="I57" s="15">
        <f>VLOOKUP(B57,'[1]MC-1.7'!$B$8:$S$58,18,0)</f>
        <v>8513828.47</v>
      </c>
      <c r="J57" s="15">
        <v>0</v>
      </c>
      <c r="K57" s="15">
        <f>VLOOKUP(B57,'[1]MC-1.7'!$B$8:$X$58,23,0)</f>
        <v>0</v>
      </c>
      <c r="L57" s="22">
        <f>VLOOKUP(B57,'[1]MC-1.7'!$B$8:$Z$58,25,0)</f>
        <v>8513828.47</v>
      </c>
      <c r="M57" s="22">
        <v>49914102.24999999</v>
      </c>
      <c r="N57" s="26">
        <f t="shared" si="2"/>
        <v>3.4382767789629594E-05</v>
      </c>
      <c r="Q57" s="19"/>
    </row>
    <row r="58" spans="1:17" ht="15">
      <c r="A58" s="25">
        <f t="shared" si="1"/>
        <v>43</v>
      </c>
      <c r="B58" s="11" t="s">
        <v>44</v>
      </c>
      <c r="C58" s="12" t="s">
        <v>45</v>
      </c>
      <c r="D58" s="13" t="s">
        <v>14</v>
      </c>
      <c r="E58" s="14"/>
      <c r="F58" s="14"/>
      <c r="G58" s="37">
        <f>VLOOKUP(B58,'[1]MC-1.7'!$B$8:$I$58,8,0)</f>
        <v>0</v>
      </c>
      <c r="H58" s="37">
        <f>VLOOKUP(B58,'[1]MC-1.7'!$B$8:$N$58,13,0)</f>
        <v>0</v>
      </c>
      <c r="I58" s="15">
        <f>VLOOKUP(B58,'[1]MC-1.7'!$B$8:$S$58,18,0)</f>
        <v>0</v>
      </c>
      <c r="J58" s="15">
        <v>0</v>
      </c>
      <c r="K58" s="15">
        <f>VLOOKUP(B58,'[1]MC-1.7'!$B$8:$X$58,23,0)</f>
        <v>0</v>
      </c>
      <c r="L58" s="22">
        <f>VLOOKUP(B58,'[1]MC-1.7'!$B$8:$Z$58,25,0)</f>
        <v>0</v>
      </c>
      <c r="M58" s="22">
        <v>36077420.22</v>
      </c>
      <c r="N58" s="26">
        <f t="shared" si="2"/>
        <v>2.4851525039161605E-05</v>
      </c>
      <c r="Q58" s="19"/>
    </row>
    <row r="59" spans="1:17" ht="15">
      <c r="A59" s="25">
        <v>44</v>
      </c>
      <c r="B59" s="11" t="s">
        <v>75</v>
      </c>
      <c r="C59" s="12" t="s">
        <v>76</v>
      </c>
      <c r="D59" s="13" t="s">
        <v>14</v>
      </c>
      <c r="E59" s="14"/>
      <c r="F59" s="14"/>
      <c r="G59" s="37">
        <f>VLOOKUP(B59,'[1]MC-1.7'!$B$8:$I$58,8,0)</f>
        <v>0</v>
      </c>
      <c r="H59" s="37">
        <f>VLOOKUP(B59,'[1]MC-1.7'!$B$8:$N$58,13,0)</f>
        <v>0</v>
      </c>
      <c r="I59" s="15">
        <f>VLOOKUP(B59,'[1]MC-1.7'!$B$8:$S$58,18,0)</f>
        <v>0</v>
      </c>
      <c r="J59" s="15">
        <v>0</v>
      </c>
      <c r="K59" s="15">
        <f>VLOOKUP(B59,'[1]MC-1.7'!$B$8:$X$58,23,0)</f>
        <v>0</v>
      </c>
      <c r="L59" s="22">
        <f>VLOOKUP(B59,'[1]MC-1.7'!$B$8:$Z$58,25,0)</f>
        <v>0</v>
      </c>
      <c r="M59" s="22">
        <v>26705733.67</v>
      </c>
      <c r="N59" s="26">
        <f t="shared" si="2"/>
        <v>1.8395944192851887E-05</v>
      </c>
      <c r="Q59" s="19"/>
    </row>
    <row r="60" spans="1:17" ht="15">
      <c r="A60" s="25">
        <v>45</v>
      </c>
      <c r="B60" s="11" t="s">
        <v>107</v>
      </c>
      <c r="C60" s="12" t="s">
        <v>70</v>
      </c>
      <c r="D60" s="13" t="s">
        <v>14</v>
      </c>
      <c r="E60" s="14"/>
      <c r="F60" s="14"/>
      <c r="G60" s="37">
        <f>VLOOKUP(B60,'[1]MC-1.7'!$B$8:$I$58,8,0)</f>
        <v>0</v>
      </c>
      <c r="H60" s="37">
        <f>VLOOKUP(B60,'[1]MC-1.7'!$B$8:$N$58,13,0)</f>
        <v>0</v>
      </c>
      <c r="I60" s="15">
        <f>VLOOKUP(B60,'[1]MC-1.7'!$B$8:$S$58,18,0)</f>
        <v>0</v>
      </c>
      <c r="J60" s="15"/>
      <c r="K60" s="15">
        <f>VLOOKUP(B60,'[1]MC-1.7'!$B$8:$X$58,23,0)</f>
        <v>0</v>
      </c>
      <c r="L60" s="22">
        <f>VLOOKUP(B60,'[1]MC-1.7'!$B$8:$Z$58,25,0)</f>
        <v>0</v>
      </c>
      <c r="M60" s="22">
        <v>155800</v>
      </c>
      <c r="N60" s="26">
        <f t="shared" si="2"/>
        <v>1.0732107721369048E-07</v>
      </c>
      <c r="Q60" s="19"/>
    </row>
    <row r="61" spans="1:17" ht="15">
      <c r="A61" s="25">
        <v>46</v>
      </c>
      <c r="B61" s="11" t="s">
        <v>91</v>
      </c>
      <c r="C61" s="12" t="s">
        <v>90</v>
      </c>
      <c r="D61" s="13" t="s">
        <v>14</v>
      </c>
      <c r="E61" s="14"/>
      <c r="F61" s="14"/>
      <c r="G61" s="37">
        <f>VLOOKUP(B61,'[1]MC-1.7'!$B$8:$I$58,8,0)</f>
        <v>0</v>
      </c>
      <c r="H61" s="37">
        <f>VLOOKUP(B61,'[1]MC-1.7'!$B$8:$N$58,13,0)</f>
        <v>0</v>
      </c>
      <c r="I61" s="15">
        <f>VLOOKUP(B61,'[1]MC-1.7'!$B$8:$S$58,18,0)</f>
        <v>0</v>
      </c>
      <c r="J61" s="15">
        <v>0</v>
      </c>
      <c r="K61" s="15">
        <f>VLOOKUP(B61,'[1]MC-1.7'!$B$8:$X$58,23,0)</f>
        <v>0</v>
      </c>
      <c r="L61" s="22">
        <f>VLOOKUP(B61,'[1]MC-1.7'!$B$8:$Z$58,25,0)</f>
        <v>0</v>
      </c>
      <c r="M61" s="22">
        <v>0</v>
      </c>
      <c r="N61" s="26">
        <f t="shared" si="2"/>
        <v>0</v>
      </c>
      <c r="Q61" s="19"/>
    </row>
    <row r="62" spans="1:17" ht="15">
      <c r="A62" s="25">
        <v>47</v>
      </c>
      <c r="B62" s="11" t="s">
        <v>54</v>
      </c>
      <c r="C62" s="12" t="s">
        <v>55</v>
      </c>
      <c r="D62" s="13" t="s">
        <v>14</v>
      </c>
      <c r="E62" s="13" t="s">
        <v>14</v>
      </c>
      <c r="F62" s="13" t="s">
        <v>14</v>
      </c>
      <c r="G62" s="37">
        <f>VLOOKUP(B62,'[1]MC-1.7'!$B$8:$I$58,8,0)</f>
        <v>0</v>
      </c>
      <c r="H62" s="37">
        <f>VLOOKUP(B62,'[1]MC-1.7'!$B$8:$N$58,13,0)</f>
        <v>0</v>
      </c>
      <c r="I62" s="15">
        <f>VLOOKUP(B62,'[1]MC-1.7'!$B$8:$S$58,18,0)</f>
        <v>0</v>
      </c>
      <c r="J62" s="15">
        <v>0</v>
      </c>
      <c r="K62" s="15">
        <f>VLOOKUP(B62,'[1]MC-1.7'!$B$8:$X$58,23,0)</f>
        <v>0</v>
      </c>
      <c r="L62" s="22">
        <f>VLOOKUP(B62,'[1]MC-1.7'!$B$8:$Z$58,25,0)</f>
        <v>0</v>
      </c>
      <c r="M62" s="22">
        <v>0</v>
      </c>
      <c r="N62" s="26">
        <f t="shared" si="2"/>
        <v>0</v>
      </c>
      <c r="Q62" s="19"/>
    </row>
    <row r="63" spans="1:17" ht="15">
      <c r="A63" s="25">
        <v>48</v>
      </c>
      <c r="B63" s="11" t="s">
        <v>56</v>
      </c>
      <c r="C63" s="12" t="s">
        <v>119</v>
      </c>
      <c r="D63" s="13" t="s">
        <v>14</v>
      </c>
      <c r="E63" s="14"/>
      <c r="F63" s="14"/>
      <c r="G63" s="37">
        <f>VLOOKUP(B63,'[1]MC-1.7'!$B$8:$I$58,8,0)</f>
        <v>0</v>
      </c>
      <c r="H63" s="37">
        <f>VLOOKUP(B63,'[1]MC-1.7'!$B$8:$N$58,13,0)</f>
        <v>0</v>
      </c>
      <c r="I63" s="15">
        <f>VLOOKUP(B63,'[1]MC-1.7'!$B$8:$S$58,18,0)</f>
        <v>0</v>
      </c>
      <c r="J63" s="15">
        <v>0</v>
      </c>
      <c r="K63" s="15">
        <f>VLOOKUP(B63,'[1]MC-1.7'!$B$8:$X$58,23,0)</f>
        <v>0</v>
      </c>
      <c r="L63" s="22">
        <f>VLOOKUP(B63,'[1]MC-1.7'!$B$8:$Z$58,25,0)</f>
        <v>0</v>
      </c>
      <c r="M63" s="22">
        <v>0</v>
      </c>
      <c r="N63" s="26">
        <f t="shared" si="2"/>
        <v>0</v>
      </c>
      <c r="Q63" s="19"/>
    </row>
    <row r="64" spans="1:17" ht="15">
      <c r="A64" s="25">
        <v>49</v>
      </c>
      <c r="B64" s="11" t="s">
        <v>93</v>
      </c>
      <c r="C64" s="12" t="s">
        <v>100</v>
      </c>
      <c r="D64" s="13" t="s">
        <v>14</v>
      </c>
      <c r="E64" s="14"/>
      <c r="F64" s="14"/>
      <c r="G64" s="37">
        <f>VLOOKUP(B64,'[1]MC-1.7'!$B$8:$I$58,8,0)</f>
        <v>0</v>
      </c>
      <c r="H64" s="37">
        <f>VLOOKUP(B64,'[1]MC-1.7'!$B$8:$N$58,13,0)</f>
        <v>0</v>
      </c>
      <c r="I64" s="15">
        <f>VLOOKUP(B64,'[1]MC-1.7'!$B$8:$S$58,18,0)</f>
        <v>0</v>
      </c>
      <c r="J64" s="15">
        <v>0</v>
      </c>
      <c r="K64" s="15">
        <f>VLOOKUP(B64,'[1]MC-1.7'!$B$8:$X$58,23,0)</f>
        <v>0</v>
      </c>
      <c r="L64" s="22">
        <f>VLOOKUP(B64,'[1]MC-1.7'!$B$8:$Z$58,25,0)</f>
        <v>0</v>
      </c>
      <c r="M64" s="22">
        <v>0</v>
      </c>
      <c r="N64" s="26">
        <f t="shared" si="2"/>
        <v>0</v>
      </c>
      <c r="Q64" s="19"/>
    </row>
    <row r="65" spans="1:17" ht="15">
      <c r="A65" s="25">
        <v>50</v>
      </c>
      <c r="B65" s="11" t="s">
        <v>117</v>
      </c>
      <c r="C65" s="12" t="s">
        <v>116</v>
      </c>
      <c r="D65" s="13" t="s">
        <v>14</v>
      </c>
      <c r="E65" s="13"/>
      <c r="F65" s="14"/>
      <c r="G65" s="37">
        <f>VLOOKUP(B65,'[1]MC-1.7'!$B$8:$I$58,8,0)</f>
        <v>0</v>
      </c>
      <c r="H65" s="37">
        <f>VLOOKUP(B65,'[1]MC-1.7'!$B$8:$N$58,13,0)</f>
        <v>0</v>
      </c>
      <c r="I65" s="15">
        <f>VLOOKUP(B65,'[1]MC-1.7'!$B$8:$S$58,18,0)</f>
        <v>0</v>
      </c>
      <c r="J65" s="15">
        <v>0</v>
      </c>
      <c r="K65" s="15">
        <f>VLOOKUP(B65,'[1]MC-1.7'!$B$8:$X$58,23,0)</f>
        <v>0</v>
      </c>
      <c r="L65" s="22">
        <f>VLOOKUP(B65,'[1]MC-1.7'!$B$8:$Z$58,25,0)</f>
        <v>0</v>
      </c>
      <c r="M65" s="22">
        <v>0</v>
      </c>
      <c r="N65" s="26">
        <f t="shared" si="2"/>
        <v>0</v>
      </c>
      <c r="Q65" s="19"/>
    </row>
    <row r="66" spans="1:17" ht="13.5" customHeight="1">
      <c r="A66" s="25">
        <v>51</v>
      </c>
      <c r="B66" s="11" t="s">
        <v>113</v>
      </c>
      <c r="C66" s="12" t="s">
        <v>114</v>
      </c>
      <c r="D66" s="13" t="s">
        <v>14</v>
      </c>
      <c r="E66" s="14"/>
      <c r="F66" s="14"/>
      <c r="G66" s="37">
        <f>VLOOKUP(B66,'[1]MC-1.7'!$B$8:$I$58,8,0)</f>
        <v>0</v>
      </c>
      <c r="H66" s="37">
        <f>VLOOKUP(B66,'[1]MC-1.7'!$B$8:$N$58,13,0)</f>
        <v>0</v>
      </c>
      <c r="I66" s="15">
        <f>VLOOKUP(B66,'[1]MC-1.7'!$B$8:$S$58,18,0)</f>
        <v>0</v>
      </c>
      <c r="J66" s="15"/>
      <c r="K66" s="15">
        <f>VLOOKUP(B66,'[1]MC-1.7'!$B$8:$X$58,23,0)</f>
        <v>0</v>
      </c>
      <c r="L66" s="22">
        <f>VLOOKUP(B66,'[1]MC-1.7'!$B$8:$Z$58,25,0)</f>
        <v>0</v>
      </c>
      <c r="M66" s="22">
        <v>0</v>
      </c>
      <c r="N66" s="26">
        <f t="shared" si="2"/>
        <v>0</v>
      </c>
      <c r="Q66" s="19"/>
    </row>
    <row r="67" spans="1:15" ht="16.5" customHeight="1" thickBot="1">
      <c r="A67" s="46" t="s">
        <v>6</v>
      </c>
      <c r="B67" s="47"/>
      <c r="C67" s="48"/>
      <c r="D67" s="27">
        <f>COUNTA(D16:D66)</f>
        <v>51</v>
      </c>
      <c r="E67" s="27">
        <f>COUNTA(E16:E66)</f>
        <v>20</v>
      </c>
      <c r="F67" s="27">
        <f>COUNTA(F16:F66)</f>
        <v>18</v>
      </c>
      <c r="G67" s="38">
        <v>16639928100</v>
      </c>
      <c r="H67" s="38">
        <v>34000000000</v>
      </c>
      <c r="I67" s="31">
        <v>49012702648.58</v>
      </c>
      <c r="J67" s="28">
        <f>SUM(J16:J66)</f>
        <v>0</v>
      </c>
      <c r="K67" s="31">
        <v>14047239720</v>
      </c>
      <c r="L67" s="34">
        <v>113699870468.58</v>
      </c>
      <c r="M67" s="28">
        <v>1451718563072.0195</v>
      </c>
      <c r="N67" s="29">
        <f>SUM(N16:N66)</f>
        <v>1</v>
      </c>
      <c r="O67" s="18"/>
    </row>
    <row r="68" spans="9:15" ht="15">
      <c r="I68" s="2" t="s">
        <v>111</v>
      </c>
      <c r="L68" s="20"/>
      <c r="N68" s="19"/>
      <c r="O68" s="18"/>
    </row>
    <row r="69" spans="2:15" ht="27.6" customHeight="1">
      <c r="B69" s="40" t="s">
        <v>88</v>
      </c>
      <c r="C69" s="40"/>
      <c r="D69" s="40"/>
      <c r="E69" s="40"/>
      <c r="F69" s="40"/>
      <c r="G69" s="39" t="s">
        <v>111</v>
      </c>
      <c r="H69" s="39"/>
      <c r="J69" s="21"/>
      <c r="K69" s="21"/>
      <c r="L69" s="19"/>
      <c r="O69" s="18"/>
    </row>
    <row r="70" spans="3:15" ht="27.6" customHeight="1">
      <c r="C70" s="41"/>
      <c r="D70" s="41"/>
      <c r="E70" s="41"/>
      <c r="F70" s="41"/>
      <c r="G70" s="36"/>
      <c r="H70" s="36"/>
      <c r="L70" s="19"/>
      <c r="M70" s="19"/>
      <c r="O70" s="18"/>
    </row>
    <row r="71" spans="9:15" ht="15">
      <c r="I71" s="30"/>
      <c r="K71" s="1"/>
      <c r="L71" s="4"/>
      <c r="N71" s="18"/>
      <c r="O71" s="1"/>
    </row>
    <row r="72" spans="13:15" ht="15">
      <c r="M72" s="4"/>
      <c r="O72" s="18"/>
    </row>
    <row r="74" ht="15">
      <c r="M74" s="32"/>
    </row>
    <row r="75" ht="15">
      <c r="M75" s="32"/>
    </row>
    <row r="76" ht="15">
      <c r="M76" s="32" t="s">
        <v>111</v>
      </c>
    </row>
    <row r="77" ht="15">
      <c r="M77" s="33"/>
    </row>
    <row r="125" ht="15">
      <c r="L125" s="19"/>
    </row>
  </sheetData>
  <autoFilter ref="A15:O67"/>
  <mergeCells count="16">
    <mergeCell ref="M14:M15"/>
    <mergeCell ref="N14:N15"/>
    <mergeCell ref="D9:K9"/>
    <mergeCell ref="L11:N11"/>
    <mergeCell ref="A12:A15"/>
    <mergeCell ref="B12:B15"/>
    <mergeCell ref="C12:C15"/>
    <mergeCell ref="D12:F14"/>
    <mergeCell ref="M12:N13"/>
    <mergeCell ref="G12:L13"/>
    <mergeCell ref="B69:F69"/>
    <mergeCell ref="C70:F70"/>
    <mergeCell ref="L14:L15"/>
    <mergeCell ref="I14:K14"/>
    <mergeCell ref="A67:C67"/>
    <mergeCell ref="G14:H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Ganchimeg Ts</cp:lastModifiedBy>
  <cp:lastPrinted>2023-05-11T08:02:14Z</cp:lastPrinted>
  <dcterms:created xsi:type="dcterms:W3CDTF">2017-06-09T07:51:20Z</dcterms:created>
  <dcterms:modified xsi:type="dcterms:W3CDTF">2024-01-08T03:10:53Z</dcterms:modified>
  <cp:category/>
  <cp:version/>
  <cp:contentType/>
  <cp:contentStatus/>
</cp:coreProperties>
</file>