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deelliin san\Members\Санхүүгийн тайлан нэгтгэл\"/>
    </mc:Choice>
  </mc:AlternateContent>
  <bookViews>
    <workbookView xWindow="0" yWindow="0" windowWidth="20490" windowHeight="71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L34" i="1"/>
  <c r="K34" i="1"/>
  <c r="J34" i="1"/>
  <c r="I34" i="1"/>
  <c r="H34" i="1"/>
  <c r="G34" i="1"/>
  <c r="F34" i="1"/>
  <c r="E34" i="1"/>
  <c r="D34" i="1"/>
  <c r="M33" i="1"/>
  <c r="L33" i="1"/>
  <c r="K33" i="1"/>
  <c r="J33" i="1"/>
  <c r="I33" i="1"/>
  <c r="H33" i="1"/>
  <c r="G33" i="1"/>
  <c r="F33" i="1"/>
  <c r="E33" i="1"/>
  <c r="D33" i="1"/>
  <c r="M32" i="1"/>
  <c r="L32" i="1"/>
  <c r="K32" i="1"/>
  <c r="J32" i="1"/>
  <c r="I32" i="1"/>
  <c r="H32" i="1"/>
  <c r="G32" i="1"/>
  <c r="F32" i="1"/>
  <c r="E32" i="1"/>
  <c r="D32" i="1"/>
  <c r="M31" i="1"/>
  <c r="L31" i="1"/>
  <c r="K31" i="1"/>
  <c r="J31" i="1"/>
  <c r="I31" i="1"/>
  <c r="H31" i="1"/>
  <c r="G31" i="1"/>
  <c r="F31" i="1"/>
  <c r="E31" i="1"/>
  <c r="D31" i="1"/>
  <c r="M30" i="1"/>
  <c r="L30" i="1"/>
  <c r="K30" i="1"/>
  <c r="J30" i="1"/>
  <c r="I30" i="1"/>
  <c r="H30" i="1"/>
  <c r="G30" i="1"/>
  <c r="F30" i="1"/>
  <c r="E30" i="1"/>
  <c r="D30" i="1"/>
  <c r="M29" i="1"/>
  <c r="L29" i="1"/>
  <c r="K29" i="1"/>
  <c r="J29" i="1"/>
  <c r="I29" i="1"/>
  <c r="H29" i="1"/>
  <c r="G29" i="1"/>
  <c r="F29" i="1"/>
  <c r="E29" i="1"/>
  <c r="D29" i="1"/>
  <c r="M28" i="1"/>
  <c r="L28" i="1"/>
  <c r="K28" i="1"/>
  <c r="J28" i="1"/>
  <c r="I28" i="1"/>
  <c r="H28" i="1"/>
  <c r="G28" i="1"/>
  <c r="F28" i="1"/>
  <c r="E28" i="1"/>
  <c r="D28" i="1"/>
  <c r="M27" i="1"/>
  <c r="L27" i="1"/>
  <c r="K27" i="1"/>
  <c r="J27" i="1"/>
  <c r="I27" i="1"/>
  <c r="H27" i="1"/>
  <c r="G27" i="1"/>
  <c r="F27" i="1"/>
  <c r="E27" i="1"/>
  <c r="D27" i="1"/>
  <c r="M26" i="1"/>
  <c r="L26" i="1"/>
  <c r="K26" i="1"/>
  <c r="J26" i="1"/>
  <c r="I26" i="1"/>
  <c r="H26" i="1"/>
  <c r="G26" i="1"/>
  <c r="F26" i="1"/>
  <c r="E26" i="1"/>
  <c r="D26" i="1"/>
  <c r="M25" i="1"/>
  <c r="L25" i="1"/>
  <c r="K25" i="1"/>
  <c r="J25" i="1"/>
  <c r="I25" i="1"/>
  <c r="H25" i="1"/>
  <c r="G25" i="1"/>
  <c r="F25" i="1"/>
  <c r="E25" i="1"/>
  <c r="D25" i="1"/>
  <c r="M24" i="1"/>
  <c r="L24" i="1"/>
  <c r="K24" i="1"/>
  <c r="J24" i="1"/>
  <c r="I24" i="1"/>
  <c r="H24" i="1"/>
  <c r="G24" i="1"/>
  <c r="F24" i="1"/>
  <c r="E24" i="1"/>
  <c r="D24" i="1"/>
  <c r="M23" i="1"/>
  <c r="L23" i="1"/>
  <c r="K23" i="1"/>
  <c r="J23" i="1"/>
  <c r="I23" i="1"/>
  <c r="H23" i="1"/>
  <c r="G23" i="1"/>
  <c r="F23" i="1"/>
  <c r="E23" i="1"/>
  <c r="D23" i="1"/>
  <c r="M22" i="1"/>
  <c r="L22" i="1"/>
  <c r="K22" i="1"/>
  <c r="J22" i="1"/>
  <c r="I22" i="1"/>
  <c r="H22" i="1"/>
  <c r="G22" i="1"/>
  <c r="F22" i="1"/>
  <c r="E22" i="1"/>
  <c r="D22" i="1"/>
  <c r="M21" i="1"/>
  <c r="L21" i="1"/>
  <c r="K21" i="1"/>
  <c r="J21" i="1"/>
  <c r="I21" i="1"/>
  <c r="H21" i="1"/>
  <c r="G21" i="1"/>
  <c r="F21" i="1"/>
  <c r="E21" i="1"/>
  <c r="M20" i="1"/>
  <c r="L20" i="1"/>
  <c r="K20" i="1"/>
  <c r="J20" i="1"/>
  <c r="I20" i="1"/>
  <c r="H20" i="1"/>
  <c r="G20" i="1"/>
  <c r="F20" i="1"/>
  <c r="E20" i="1"/>
  <c r="D20" i="1"/>
  <c r="M19" i="1"/>
  <c r="L19" i="1"/>
  <c r="K19" i="1"/>
  <c r="J19" i="1"/>
  <c r="I19" i="1"/>
  <c r="H19" i="1"/>
  <c r="G19" i="1"/>
  <c r="F19" i="1"/>
  <c r="E19" i="1"/>
  <c r="D19" i="1"/>
  <c r="M18" i="1"/>
  <c r="L18" i="1"/>
  <c r="K18" i="1"/>
  <c r="J18" i="1"/>
  <c r="I18" i="1"/>
  <c r="H18" i="1"/>
  <c r="G18" i="1"/>
  <c r="F18" i="1"/>
  <c r="E18" i="1"/>
  <c r="M17" i="1"/>
  <c r="L17" i="1"/>
  <c r="K17" i="1"/>
  <c r="J17" i="1"/>
  <c r="I17" i="1"/>
  <c r="H17" i="1"/>
  <c r="G17" i="1"/>
  <c r="F17" i="1"/>
  <c r="E17" i="1"/>
  <c r="D17" i="1"/>
  <c r="M16" i="1"/>
  <c r="L16" i="1"/>
  <c r="K16" i="1"/>
  <c r="J16" i="1"/>
  <c r="I16" i="1"/>
  <c r="H16" i="1"/>
  <c r="G16" i="1"/>
  <c r="F16" i="1"/>
  <c r="E16" i="1"/>
  <c r="D16" i="1"/>
  <c r="M15" i="1"/>
  <c r="L15" i="1"/>
  <c r="K15" i="1"/>
  <c r="J15" i="1"/>
  <c r="I15" i="1"/>
  <c r="H15" i="1"/>
  <c r="G15" i="1"/>
  <c r="F15" i="1"/>
  <c r="E15" i="1"/>
  <c r="D15" i="1"/>
  <c r="M14" i="1"/>
  <c r="L14" i="1"/>
  <c r="K14" i="1"/>
  <c r="J14" i="1"/>
  <c r="I14" i="1"/>
  <c r="H14" i="1"/>
  <c r="G14" i="1"/>
  <c r="F14" i="1"/>
  <c r="E14" i="1"/>
  <c r="D14" i="1"/>
  <c r="M13" i="1"/>
  <c r="L13" i="1"/>
  <c r="K13" i="1"/>
  <c r="J13" i="1"/>
  <c r="I13" i="1"/>
  <c r="H13" i="1"/>
  <c r="G13" i="1"/>
  <c r="F13" i="1"/>
  <c r="E13" i="1"/>
  <c r="D13" i="1"/>
  <c r="M12" i="1"/>
  <c r="L12" i="1"/>
  <c r="K12" i="1"/>
  <c r="J12" i="1"/>
  <c r="I12" i="1"/>
  <c r="H12" i="1"/>
  <c r="G12" i="1"/>
  <c r="F12" i="1"/>
  <c r="E12" i="1"/>
  <c r="D12" i="1"/>
  <c r="M11" i="1"/>
  <c r="L11" i="1"/>
  <c r="K11" i="1"/>
  <c r="J11" i="1"/>
  <c r="I11" i="1"/>
  <c r="H11" i="1"/>
  <c r="G11" i="1"/>
  <c r="F11" i="1"/>
  <c r="E11" i="1"/>
  <c r="D11" i="1"/>
  <c r="M10" i="1"/>
  <c r="L10" i="1"/>
  <c r="K10" i="1"/>
  <c r="J10" i="1"/>
  <c r="I10" i="1"/>
  <c r="H10" i="1"/>
  <c r="G10" i="1"/>
  <c r="F10" i="1"/>
  <c r="E10" i="1"/>
  <c r="D10" i="1"/>
  <c r="M9" i="1"/>
  <c r="L9" i="1"/>
  <c r="K9" i="1"/>
  <c r="K60" i="1" s="1"/>
  <c r="J9" i="1"/>
  <c r="I9" i="1"/>
  <c r="H9" i="1"/>
  <c r="G9" i="1"/>
  <c r="G60" i="1" s="1"/>
  <c r="F9" i="1"/>
  <c r="E9" i="1"/>
  <c r="D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M8" i="1"/>
  <c r="L8" i="1"/>
  <c r="K8" i="1"/>
  <c r="J8" i="1"/>
  <c r="I8" i="1"/>
  <c r="H8" i="1"/>
  <c r="G8" i="1"/>
  <c r="F8" i="1"/>
  <c r="E8" i="1"/>
  <c r="D8" i="1"/>
  <c r="A8" i="1"/>
  <c r="M7" i="1"/>
  <c r="M60" i="1" s="1"/>
  <c r="L7" i="1"/>
  <c r="L60" i="1" s="1"/>
  <c r="K7" i="1"/>
  <c r="J7" i="1"/>
  <c r="J60" i="1" s="1"/>
  <c r="I7" i="1"/>
  <c r="I60" i="1" s="1"/>
  <c r="H7" i="1"/>
  <c r="H60" i="1" s="1"/>
  <c r="G7" i="1"/>
  <c r="F7" i="1"/>
  <c r="F60" i="1" s="1"/>
  <c r="E7" i="1"/>
  <c r="E60" i="1" s="1"/>
  <c r="D7" i="1"/>
  <c r="D60" i="1" s="1"/>
</calcChain>
</file>

<file path=xl/sharedStrings.xml><?xml version="1.0" encoding="utf-8"?>
<sst xmlns="http://schemas.openxmlformats.org/spreadsheetml/2006/main" count="128" uniqueCount="122">
  <si>
    <t>As of June 30, 2021</t>
  </si>
  <si>
    <t>№</t>
  </si>
  <si>
    <t>Symbol</t>
  </si>
  <si>
    <t>Company name</t>
  </si>
  <si>
    <t>BALANCE SHEET /by thousand MNT/</t>
  </si>
  <si>
    <t>CASH FLOW /by thousand MNT/</t>
  </si>
  <si>
    <t>INCOME STATEMENT /by thousand MNT/</t>
  </si>
  <si>
    <t>Total asset</t>
  </si>
  <si>
    <t>Current asset</t>
  </si>
  <si>
    <t>Non-current assets</t>
  </si>
  <si>
    <t xml:space="preserve">Short-term debt </t>
  </si>
  <si>
    <t>Total debt</t>
  </si>
  <si>
    <t>Owner's Eqiuty</t>
  </si>
  <si>
    <t>Operating cash income</t>
  </si>
  <si>
    <t>Operating cash expense</t>
  </si>
  <si>
    <t>Operating income</t>
  </si>
  <si>
    <t>Net income (or loss)</t>
  </si>
  <si>
    <t>MNET</t>
  </si>
  <si>
    <t>ARD SECURITIES</t>
  </si>
  <si>
    <t>GLMT</t>
  </si>
  <si>
    <t>GOLOMT CAPITAL</t>
  </si>
  <si>
    <t>INVC</t>
  </si>
  <si>
    <t>INVESCORE</t>
  </si>
  <si>
    <t>STIN</t>
  </si>
  <si>
    <t>STANDART INVESTMENT</t>
  </si>
  <si>
    <t>BZIN</t>
  </si>
  <si>
    <t>MIRAE ASSET SECURITIES MONGOLIA</t>
  </si>
  <si>
    <t>SECP</t>
  </si>
  <si>
    <t>SECAP</t>
  </si>
  <si>
    <t>ARD</t>
  </si>
  <si>
    <t>ARD CAPITAL GROUP</t>
  </si>
  <si>
    <t>GDSC</t>
  </si>
  <si>
    <t>GOODSEC</t>
  </si>
  <si>
    <t>MSEC</t>
  </si>
  <si>
    <t>MONSEC</t>
  </si>
  <si>
    <t>LFTI</t>
  </si>
  <si>
    <t>LIFETIME INVESTMENT</t>
  </si>
  <si>
    <t>MERG</t>
  </si>
  <si>
    <t>MERGEN SANAA</t>
  </si>
  <si>
    <t>DOMI</t>
  </si>
  <si>
    <t>DOMIX</t>
  </si>
  <si>
    <t>GDEV</t>
  </si>
  <si>
    <t>GRANDDEVELOPMENT</t>
  </si>
  <si>
    <t>TCHB</t>
  </si>
  <si>
    <t>TULGAT CHANDMANI BAYAN</t>
  </si>
  <si>
    <t>RISM</t>
  </si>
  <si>
    <t>RHINOS INVESTMENT</t>
  </si>
  <si>
    <t>APS</t>
  </si>
  <si>
    <t>ASIA PACIFIC SECURITIES</t>
  </si>
  <si>
    <t>BSK</t>
  </si>
  <si>
    <t>BLUESKY SECURITIES</t>
  </si>
  <si>
    <t>SGC</t>
  </si>
  <si>
    <t>SG CAPITAL</t>
  </si>
  <si>
    <t>HUN</t>
  </si>
  <si>
    <t>HUNNU EMPIRE</t>
  </si>
  <si>
    <t>ALTN</t>
  </si>
  <si>
    <t>ALTAN KHOROMSOG</t>
  </si>
  <si>
    <t>ARGB</t>
  </si>
  <si>
    <t>ARGAI BEST</t>
  </si>
  <si>
    <t>BLMB</t>
  </si>
  <si>
    <t>BLOOMSBURY SECURITIES</t>
  </si>
  <si>
    <t>MIBG</t>
  </si>
  <si>
    <t>TNGR</t>
  </si>
  <si>
    <t>TENGER CAPITAL</t>
  </si>
  <si>
    <t>ECM</t>
  </si>
  <si>
    <t>EURASIA CAPITAL HOLDING</t>
  </si>
  <si>
    <t>GAUL</t>
  </si>
  <si>
    <t>GAULI</t>
  </si>
  <si>
    <t>NSEC</t>
  </si>
  <si>
    <t>NATIONAL SECURITIES</t>
  </si>
  <si>
    <t>TDB</t>
  </si>
  <si>
    <t>TDB CAPITAL</t>
  </si>
  <si>
    <t>TTOL</t>
  </si>
  <si>
    <t>APEX CAPITAL</t>
  </si>
  <si>
    <t>ZRGD</t>
  </si>
  <si>
    <t>ZERGED</t>
  </si>
  <si>
    <t>DRBR</t>
  </si>
  <si>
    <t>DARKHAN BROKER</t>
  </si>
  <si>
    <t>SANR</t>
  </si>
  <si>
    <t>SANAR</t>
  </si>
  <si>
    <t>UNDR</t>
  </si>
  <si>
    <t>UNDURKHAAN INVEST</t>
  </si>
  <si>
    <t>BULG</t>
  </si>
  <si>
    <t>BULGAN BROKER</t>
  </si>
  <si>
    <t>MSDQ</t>
  </si>
  <si>
    <t>MASDAQ</t>
  </si>
  <si>
    <t>TABO</t>
  </si>
  <si>
    <t>TAVAN BOGD</t>
  </si>
  <si>
    <t>MOHU</t>
  </si>
  <si>
    <t>MONGOL KHUVITSAA</t>
  </si>
  <si>
    <t>BLAC</t>
  </si>
  <si>
    <t>BLACKSTONE INTERNATIONAL</t>
  </si>
  <si>
    <t>FCX</t>
  </si>
  <si>
    <t>BUMB</t>
  </si>
  <si>
    <t>BUMBAT-ALTAI</t>
  </si>
  <si>
    <t>GNDX</t>
  </si>
  <si>
    <t>GENDEX</t>
  </si>
  <si>
    <t>NOVL</t>
  </si>
  <si>
    <t>NOVEL INVESTMENT</t>
  </si>
  <si>
    <t>BDSC</t>
  </si>
  <si>
    <t>BDSEC</t>
  </si>
  <si>
    <t>MICC</t>
  </si>
  <si>
    <t>BATS</t>
  </si>
  <si>
    <t>MONG</t>
  </si>
  <si>
    <t>MONGOL SECURITIES</t>
  </si>
  <si>
    <t>DELG</t>
  </si>
  <si>
    <t>DELGERKHANGAI SECURITIES</t>
  </si>
  <si>
    <t>ZGB</t>
  </si>
  <si>
    <t>GATR</t>
  </si>
  <si>
    <t>GATSUURT TRADE</t>
  </si>
  <si>
    <t>CTRL</t>
  </si>
  <si>
    <t>CENTRALSECURITIES</t>
  </si>
  <si>
    <t>SILS</t>
  </si>
  <si>
    <t>SILVER LIGHT SECURITIES</t>
  </si>
  <si>
    <t>ACE</t>
  </si>
  <si>
    <t>ACE AND T CAPITAL</t>
  </si>
  <si>
    <t>DCF</t>
  </si>
  <si>
    <t>Total</t>
  </si>
  <si>
    <t xml:space="preserve">FY2021 FINANCIAL SUMMARY 2ND QUARTER 
OF MEMBER COMPANIES </t>
  </si>
  <si>
    <t>Note:</t>
  </si>
  <si>
    <t>Ranked by Net income (or loss)</t>
  </si>
  <si>
    <r>
      <rPr>
        <b/>
        <sz val="11"/>
        <color theme="1"/>
        <rFont val="Arial"/>
        <family val="2"/>
      </rPr>
      <t>Source</t>
    </r>
    <r>
      <rPr>
        <sz val="11"/>
        <color theme="1"/>
        <rFont val="Arial"/>
        <family val="2"/>
      </rPr>
      <t>:  recived balance 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</si>
</sst>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15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vertical="top"/>
    </xf>
    <xf numFmtId="43" fontId="3" fillId="3" borderId="3" xfId="1" applyFont="1" applyFill="1" applyBorder="1" applyAlignment="1">
      <alignment horizontal="right" vertical="center"/>
    </xf>
    <xf numFmtId="0" fontId="7" fillId="3" borderId="3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43" fontId="6" fillId="3" borderId="3" xfId="1" applyFont="1" applyFill="1" applyBorder="1" applyAlignment="1">
      <alignment horizontal="right" vertical="center"/>
    </xf>
    <xf numFmtId="43" fontId="6" fillId="3" borderId="0" xfId="1" applyFont="1" applyFill="1" applyBorder="1" applyAlignment="1">
      <alignment vertical="center"/>
    </xf>
    <xf numFmtId="43" fontId="6" fillId="3" borderId="0" xfId="1" applyFont="1" applyFill="1" applyBorder="1" applyAlignment="1">
      <alignment horizontal="center" vertical="center" wrapText="1"/>
    </xf>
    <xf numFmtId="43" fontId="6" fillId="3" borderId="0" xfId="1" applyFont="1" applyFill="1" applyBorder="1" applyAlignment="1">
      <alignment vertical="center" wrapText="1"/>
    </xf>
    <xf numFmtId="43" fontId="6" fillId="3" borderId="0" xfId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43" fontId="6" fillId="3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horizontal="center" vertical="center"/>
    </xf>
    <xf numFmtId="164" fontId="3" fillId="0" borderId="0" xfId="2" applyNumberFormat="1" applyFont="1" applyAlignment="1">
      <alignment vertical="center"/>
    </xf>
    <xf numFmtId="0" fontId="3" fillId="0" borderId="0" xfId="2" applyNumberFormat="1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2;&#1085;&#1093;&#1199;&#1199;&#1075;&#1080;&#1081;&#1085;%20&#1090;&#1072;&#1081;&#1083;&#1072;&#1085;&#1075;&#1080;&#1081;&#1085;%20&#1085;&#1101;&#1075;&#1090;&#1101;&#1083;%202021%20&#1086;&#1085;&#1099;%202-&#1088;%20&#1091;&#1083;&#1080;&#1088;&#1072;&#1083;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NG"/>
      <sheetName val="ENG"/>
    </sheetNames>
    <sheetDataSet>
      <sheetData sheetId="0">
        <row r="7">
          <cell r="B7" t="str">
            <v>MNET</v>
          </cell>
          <cell r="C7" t="str">
            <v>"АРД СЕКЬЮРИТИЗ ҮЦК" ХХК</v>
          </cell>
          <cell r="D7">
            <v>22948497499.529999</v>
          </cell>
          <cell r="E7">
            <v>21285937511.099998</v>
          </cell>
          <cell r="F7">
            <v>1662559988.4300001</v>
          </cell>
          <cell r="G7">
            <v>2028715512.8800001</v>
          </cell>
          <cell r="H7">
            <v>3822739071.5599999</v>
          </cell>
          <cell r="I7">
            <v>19125758427.969997</v>
          </cell>
          <cell r="J7">
            <v>2936864523.79</v>
          </cell>
          <cell r="K7">
            <v>1672889511.3900001</v>
          </cell>
          <cell r="L7">
            <v>2511174231.48</v>
          </cell>
          <cell r="M7">
            <v>1073705518.05</v>
          </cell>
        </row>
        <row r="8">
          <cell r="B8" t="str">
            <v>GLMT</v>
          </cell>
          <cell r="C8" t="str">
            <v>"ГОЛОМТ КАПИТАЛ ҮЦК" ХХК</v>
          </cell>
          <cell r="D8">
            <v>11096435824.82</v>
          </cell>
          <cell r="E8">
            <v>10944952283.450001</v>
          </cell>
          <cell r="F8">
            <v>151483541.37</v>
          </cell>
          <cell r="G8">
            <v>9448484280.8899994</v>
          </cell>
          <cell r="H8">
            <v>9450691276.7299995</v>
          </cell>
          <cell r="I8">
            <v>1645744548.0900002</v>
          </cell>
          <cell r="J8">
            <v>1533526412.3399999</v>
          </cell>
          <cell r="K8">
            <v>2611796018.54</v>
          </cell>
          <cell r="L8">
            <v>1496186354.3399999</v>
          </cell>
          <cell r="M8">
            <v>370698886.10000002</v>
          </cell>
        </row>
        <row r="9">
          <cell r="B9" t="str">
            <v>INVC</v>
          </cell>
          <cell r="C9" t="str">
            <v>"ИНВЕСКОР КАПИТАЛ ҮЦК" ХХК</v>
          </cell>
          <cell r="D9">
            <v>1920334092.1800001</v>
          </cell>
          <cell r="E9">
            <v>1811675708.78</v>
          </cell>
          <cell r="F9">
            <v>108658383.40000001</v>
          </cell>
          <cell r="G9">
            <v>119611939.27</v>
          </cell>
          <cell r="H9">
            <v>119611939.27</v>
          </cell>
          <cell r="I9">
            <v>1800722152.9100001</v>
          </cell>
          <cell r="J9">
            <v>802840776.16999996</v>
          </cell>
          <cell r="K9">
            <v>506532401.38</v>
          </cell>
          <cell r="L9">
            <v>325696981.97000003</v>
          </cell>
          <cell r="M9">
            <v>184870481.68000001</v>
          </cell>
        </row>
        <row r="10">
          <cell r="B10" t="str">
            <v>STIN</v>
          </cell>
          <cell r="C10" t="str">
            <v>"СТАНДАРТ ИНВЕСТМЕНТ ҮЦК" ХХК</v>
          </cell>
          <cell r="D10">
            <v>1228088329.5599999</v>
          </cell>
          <cell r="E10">
            <v>1224761778.5799999</v>
          </cell>
          <cell r="F10">
            <v>3326550.98</v>
          </cell>
          <cell r="G10">
            <v>48980091.700000003</v>
          </cell>
          <cell r="H10">
            <v>48980091.700000003</v>
          </cell>
          <cell r="I10">
            <v>1179108237.8599999</v>
          </cell>
          <cell r="J10">
            <v>60347355.600000001</v>
          </cell>
          <cell r="K10">
            <v>60369732.420000002</v>
          </cell>
          <cell r="L10">
            <v>151947808.08000001</v>
          </cell>
          <cell r="M10">
            <v>98336782.760000005</v>
          </cell>
        </row>
        <row r="11">
          <cell r="B11" t="str">
            <v>BZIN</v>
          </cell>
          <cell r="C11" t="str">
            <v>"МИРЭ ЭССЭТ СЕКЬЮРИТИС МОНГОЛ ҮЦК" ХХК</v>
          </cell>
          <cell r="D11">
            <v>4984931590.6000004</v>
          </cell>
          <cell r="E11">
            <v>4043970276.5500002</v>
          </cell>
          <cell r="F11">
            <v>940961314.04999995</v>
          </cell>
          <cell r="G11">
            <v>373056400.11000001</v>
          </cell>
          <cell r="H11">
            <v>373056400.41000003</v>
          </cell>
          <cell r="I11">
            <v>4611875190.1900005</v>
          </cell>
          <cell r="J11">
            <v>230653752.06999999</v>
          </cell>
          <cell r="K11">
            <v>289372576.06</v>
          </cell>
          <cell r="L11">
            <v>198606089.56999999</v>
          </cell>
          <cell r="M11">
            <v>86924177.230000004</v>
          </cell>
        </row>
        <row r="12">
          <cell r="B12" t="str">
            <v>SECP</v>
          </cell>
          <cell r="C12" t="str">
            <v>"СИКАП  ҮЦК" ХХК</v>
          </cell>
          <cell r="D12">
            <v>124679949.18000001</v>
          </cell>
          <cell r="E12">
            <v>109239168.68000001</v>
          </cell>
          <cell r="F12">
            <v>15440780.5</v>
          </cell>
          <cell r="G12">
            <v>23867415.370000001</v>
          </cell>
          <cell r="H12">
            <v>23867415.370000001</v>
          </cell>
          <cell r="I12">
            <v>100812533.81</v>
          </cell>
          <cell r="J12">
            <v>92839403.180000007</v>
          </cell>
          <cell r="K12">
            <v>60107240.659999996</v>
          </cell>
          <cell r="L12">
            <v>92377601.079999998</v>
          </cell>
          <cell r="M12">
            <v>40222960.57</v>
          </cell>
        </row>
        <row r="13">
          <cell r="B13" t="str">
            <v>ARD</v>
          </cell>
          <cell r="C13" t="str">
            <v>"ӨЛЗИЙ ЭНД КО КАПИТАЛ ҮЦК" ХХК</v>
          </cell>
          <cell r="D13">
            <v>4419591754.9799995</v>
          </cell>
          <cell r="E13">
            <v>4385605832.21</v>
          </cell>
          <cell r="F13">
            <v>33985922.759999998</v>
          </cell>
          <cell r="G13">
            <v>2795519021.5900002</v>
          </cell>
          <cell r="H13">
            <v>2795519021.5900002</v>
          </cell>
          <cell r="I13">
            <v>1624072733.3899994</v>
          </cell>
          <cell r="J13">
            <v>654732554.72000003</v>
          </cell>
          <cell r="K13">
            <v>555368336.35000002</v>
          </cell>
          <cell r="L13">
            <v>269327473.44999999</v>
          </cell>
          <cell r="M13">
            <v>32275524.120000001</v>
          </cell>
        </row>
        <row r="14">
          <cell r="B14" t="str">
            <v>GDSC</v>
          </cell>
          <cell r="C14" t="str">
            <v>"ГҮҮДСЕК ҮЦК" ХХК</v>
          </cell>
          <cell r="D14">
            <v>1924073342.98</v>
          </cell>
          <cell r="E14">
            <v>1698259882.0799999</v>
          </cell>
          <cell r="F14">
            <v>225813460.90000001</v>
          </cell>
          <cell r="G14">
            <v>39570812.670000002</v>
          </cell>
          <cell r="H14">
            <v>176751270.88</v>
          </cell>
          <cell r="I14">
            <v>1747322072.0999999</v>
          </cell>
          <cell r="J14">
            <v>348205817.56999999</v>
          </cell>
          <cell r="K14">
            <v>355809609.07999998</v>
          </cell>
          <cell r="L14">
            <v>286832265.81999999</v>
          </cell>
          <cell r="M14">
            <v>17907081.870000001</v>
          </cell>
        </row>
        <row r="15">
          <cell r="B15" t="str">
            <v>MSEC</v>
          </cell>
          <cell r="C15" t="str">
            <v>"МОНСЕК ҮЦК" ХХК</v>
          </cell>
          <cell r="D15">
            <v>441004974.69999999</v>
          </cell>
          <cell r="E15">
            <v>432404974.69999999</v>
          </cell>
          <cell r="F15">
            <v>8600000</v>
          </cell>
          <cell r="G15">
            <v>1132329.02</v>
          </cell>
          <cell r="H15">
            <v>1132329.02</v>
          </cell>
          <cell r="I15">
            <v>439872645.68000001</v>
          </cell>
          <cell r="J15">
            <v>22390079.09</v>
          </cell>
          <cell r="K15">
            <v>9111074.3599999994</v>
          </cell>
          <cell r="L15">
            <v>22390079.09</v>
          </cell>
          <cell r="M15">
            <v>1559630</v>
          </cell>
        </row>
        <row r="16">
          <cell r="B16" t="str">
            <v>LFTI</v>
          </cell>
          <cell r="C16" t="str">
            <v>"ЛАЙФТАЙМ ИНВЕСТМЕНТ ҮЦК" ХХК</v>
          </cell>
          <cell r="D16">
            <v>1204894425</v>
          </cell>
          <cell r="E16">
            <v>1199894425</v>
          </cell>
          <cell r="F16">
            <v>5000000</v>
          </cell>
          <cell r="G16">
            <v>20871686</v>
          </cell>
          <cell r="H16">
            <v>20871686</v>
          </cell>
          <cell r="I16">
            <v>1184022739</v>
          </cell>
          <cell r="J16">
            <v>21175190</v>
          </cell>
          <cell r="K16">
            <v>17817053</v>
          </cell>
          <cell r="L16">
            <v>21175190</v>
          </cell>
          <cell r="M16">
            <v>1113293</v>
          </cell>
        </row>
        <row r="17">
          <cell r="B17" t="str">
            <v>MERG</v>
          </cell>
          <cell r="C17" t="str">
            <v>"МЭРГЭН САНАА ҮЦК" ХХК</v>
          </cell>
          <cell r="D17">
            <v>197940909.96000001</v>
          </cell>
          <cell r="E17">
            <v>113744399.95999999</v>
          </cell>
          <cell r="F17">
            <v>84196510</v>
          </cell>
          <cell r="G17">
            <v>8191.42</v>
          </cell>
          <cell r="H17">
            <v>8191.42</v>
          </cell>
          <cell r="I17">
            <v>197932718.54000002</v>
          </cell>
          <cell r="J17">
            <v>2978268.31</v>
          </cell>
          <cell r="K17">
            <v>1476500</v>
          </cell>
          <cell r="L17">
            <v>1501769.31</v>
          </cell>
          <cell r="M17">
            <v>11256.16</v>
          </cell>
        </row>
        <row r="18">
          <cell r="B18" t="str">
            <v>DOMI</v>
          </cell>
          <cell r="C18" t="str">
            <v>"ДОМИКС ҮЦК" ХХК</v>
          </cell>
          <cell r="D18">
            <v>125322396.92</v>
          </cell>
          <cell r="E18">
            <v>92978396.920000002</v>
          </cell>
          <cell r="F18">
            <v>32344000</v>
          </cell>
          <cell r="G18">
            <v>0</v>
          </cell>
          <cell r="H18">
            <v>0</v>
          </cell>
          <cell r="I18">
            <v>125322396.92</v>
          </cell>
          <cell r="J18">
            <v>1988718.82</v>
          </cell>
          <cell r="K18">
            <v>2059800</v>
          </cell>
          <cell r="L18">
            <v>1988718.82</v>
          </cell>
          <cell r="M18">
            <v>-71081.179999999993</v>
          </cell>
        </row>
        <row r="19">
          <cell r="B19" t="str">
            <v>GDEV</v>
          </cell>
          <cell r="C19" t="str">
            <v>"ГРАНДДЕВЕЛОПМЕНТ ҮЦК" ХХК</v>
          </cell>
          <cell r="D19">
            <v>14479232.77</v>
          </cell>
          <cell r="E19">
            <v>11017432.77</v>
          </cell>
          <cell r="F19">
            <v>3461800</v>
          </cell>
          <cell r="G19">
            <v>2370197.2200000002</v>
          </cell>
          <cell r="H19">
            <v>2370197.2200000002</v>
          </cell>
          <cell r="I19">
            <v>12109035.549999999</v>
          </cell>
          <cell r="J19">
            <v>1997018.96</v>
          </cell>
          <cell r="K19">
            <v>2499646.14</v>
          </cell>
          <cell r="L19">
            <v>1997018.96</v>
          </cell>
          <cell r="M19">
            <v>-502627.18</v>
          </cell>
        </row>
        <row r="20">
          <cell r="B20" t="str">
            <v>TCHB</v>
          </cell>
          <cell r="C20" t="str">
            <v>"ТУЛГАТ ЧАНДМАНЬ БАЯН  ҮЦК" ХХК</v>
          </cell>
          <cell r="D20">
            <v>133389997.28</v>
          </cell>
          <cell r="E20">
            <v>101976372.28</v>
          </cell>
          <cell r="F20">
            <v>31413625</v>
          </cell>
          <cell r="G20">
            <v>0</v>
          </cell>
          <cell r="H20">
            <v>0</v>
          </cell>
          <cell r="I20">
            <v>133389997.28</v>
          </cell>
          <cell r="J20">
            <v>2998807.97</v>
          </cell>
          <cell r="K20">
            <v>4114800</v>
          </cell>
          <cell r="L20">
            <v>2914807.97</v>
          </cell>
          <cell r="M20">
            <v>-985655.48</v>
          </cell>
        </row>
        <row r="21">
          <cell r="B21" t="str">
            <v>RISM</v>
          </cell>
          <cell r="C21" t="str">
            <v>"РАЙНОС ИНВЕСТМЕНТ ҮЦК" ХХК</v>
          </cell>
          <cell r="D21">
            <v>1470339724.96</v>
          </cell>
          <cell r="E21">
            <v>1390275075.9300001</v>
          </cell>
          <cell r="F21">
            <v>80064649.030000001</v>
          </cell>
          <cell r="G21">
            <v>18888370.989999998</v>
          </cell>
          <cell r="H21">
            <v>28082486.899999999</v>
          </cell>
          <cell r="I21">
            <v>1442257238.0599999</v>
          </cell>
          <cell r="J21">
            <v>270414606.25</v>
          </cell>
          <cell r="K21">
            <v>194709287.25</v>
          </cell>
          <cell r="L21">
            <v>162103228.84999999</v>
          </cell>
          <cell r="M21">
            <v>-3143400.15</v>
          </cell>
        </row>
        <row r="22">
          <cell r="B22" t="str">
            <v>APS</v>
          </cell>
          <cell r="C22" t="str">
            <v>"АЗИА ПАСИФИК СЕКЬЮРИТИС ҮЦК" ХХК</v>
          </cell>
          <cell r="D22">
            <v>298431010.04000002</v>
          </cell>
          <cell r="E22">
            <v>298347496.5</v>
          </cell>
          <cell r="F22">
            <v>83513.539999999994</v>
          </cell>
          <cell r="G22">
            <v>472851651.44999999</v>
          </cell>
          <cell r="H22">
            <v>472851651.44999999</v>
          </cell>
          <cell r="I22">
            <v>-174420641.40999997</v>
          </cell>
          <cell r="J22">
            <v>802628.94</v>
          </cell>
          <cell r="K22">
            <v>3935961.18</v>
          </cell>
          <cell r="L22">
            <v>180134.33</v>
          </cell>
          <cell r="M22">
            <v>-3898788.7</v>
          </cell>
        </row>
        <row r="23">
          <cell r="B23" t="str">
            <v>BSK</v>
          </cell>
          <cell r="C23" t="str">
            <v>"БЛЮСКАЙ СЕКЬЮРИТИЗ ҮЦК" ХК</v>
          </cell>
          <cell r="D23">
            <v>549037593.29999995</v>
          </cell>
          <cell r="E23">
            <v>533427143.94</v>
          </cell>
          <cell r="F23">
            <v>15610449.359999999</v>
          </cell>
          <cell r="G23">
            <v>51241123.369999997</v>
          </cell>
          <cell r="H23">
            <v>265447910.37</v>
          </cell>
          <cell r="I23">
            <v>283589682.92999995</v>
          </cell>
          <cell r="J23">
            <v>0</v>
          </cell>
          <cell r="K23">
            <v>4710598</v>
          </cell>
          <cell r="L23">
            <v>0</v>
          </cell>
          <cell r="M23">
            <v>-4710598</v>
          </cell>
        </row>
        <row r="24">
          <cell r="B24" t="str">
            <v>SGC</v>
          </cell>
          <cell r="C24" t="str">
            <v>"ЭС ЖИ КАПИТАЛ ҮЦК" ХХК</v>
          </cell>
          <cell r="D24">
            <v>610884937.44000006</v>
          </cell>
          <cell r="E24">
            <v>602170687.44000006</v>
          </cell>
          <cell r="F24">
            <v>8714250</v>
          </cell>
          <cell r="G24">
            <v>15348803.369999999</v>
          </cell>
          <cell r="H24">
            <v>15348803.369999999</v>
          </cell>
          <cell r="I24">
            <v>595536134.07000005</v>
          </cell>
          <cell r="J24">
            <v>63592542.920000002</v>
          </cell>
          <cell r="K24">
            <v>37192904.780000001</v>
          </cell>
          <cell r="L24">
            <v>1056854.72</v>
          </cell>
          <cell r="M24">
            <v>-6261902.0199999996</v>
          </cell>
        </row>
        <row r="25">
          <cell r="B25" t="str">
            <v>HUN</v>
          </cell>
          <cell r="C25" t="str">
            <v>"ХҮННҮ ЭМПАЙР ҮЦК" ХХК</v>
          </cell>
          <cell r="D25">
            <v>1327511431.05</v>
          </cell>
          <cell r="E25">
            <v>1318219455.05</v>
          </cell>
          <cell r="F25">
            <v>9291976</v>
          </cell>
          <cell r="G25">
            <v>0</v>
          </cell>
          <cell r="H25">
            <v>0</v>
          </cell>
          <cell r="I25">
            <v>1327511431.05</v>
          </cell>
          <cell r="J25">
            <v>4826845.55</v>
          </cell>
          <cell r="K25">
            <v>9336900.2699999996</v>
          </cell>
          <cell r="L25">
            <v>-242317.76</v>
          </cell>
          <cell r="M25">
            <v>-9041501.5299999993</v>
          </cell>
        </row>
        <row r="26">
          <cell r="B26" t="str">
            <v>ALTN</v>
          </cell>
          <cell r="C26" t="str">
            <v>"АЛТАН ХОРОМСОГ ҮЦК" ХХК</v>
          </cell>
          <cell r="D26">
            <v>940119782.38999999</v>
          </cell>
          <cell r="E26">
            <v>940119782.38999999</v>
          </cell>
          <cell r="F26">
            <v>0</v>
          </cell>
          <cell r="G26">
            <v>26761462.02</v>
          </cell>
          <cell r="H26">
            <v>26761462.02</v>
          </cell>
          <cell r="I26">
            <v>913358320.37</v>
          </cell>
          <cell r="J26">
            <v>6931109.5899999999</v>
          </cell>
          <cell r="K26">
            <v>1743065.12</v>
          </cell>
          <cell r="L26">
            <v>6747000</v>
          </cell>
          <cell r="M26">
            <v>-10172424.529999999</v>
          </cell>
        </row>
        <row r="27">
          <cell r="B27" t="str">
            <v>ARGB</v>
          </cell>
          <cell r="C27" t="str">
            <v>"АРГАЙ БЭСТ ҮЦК" ХХК</v>
          </cell>
          <cell r="D27">
            <v>473461265.99000001</v>
          </cell>
          <cell r="E27">
            <v>210460665.99000001</v>
          </cell>
          <cell r="F27">
            <v>263000600</v>
          </cell>
          <cell r="G27">
            <v>1591364.81</v>
          </cell>
          <cell r="H27">
            <v>1591364.81</v>
          </cell>
          <cell r="I27">
            <v>471869901.18000001</v>
          </cell>
          <cell r="J27">
            <v>20154678.800000001</v>
          </cell>
          <cell r="K27">
            <v>17216145.649999999</v>
          </cell>
          <cell r="L27">
            <v>19909942.079999998</v>
          </cell>
          <cell r="M27">
            <v>-10642705.470000001</v>
          </cell>
        </row>
        <row r="28">
          <cell r="B28" t="str">
            <v>BLMB</v>
          </cell>
          <cell r="C28" t="str">
            <v xml:space="preserve">"БЛҮМСБЮРИ СЕКЮРИТИЕС ҮЦК" ХХК </v>
          </cell>
          <cell r="D28">
            <v>605584861.11000001</v>
          </cell>
          <cell r="E28">
            <v>365641633.29000002</v>
          </cell>
          <cell r="F28">
            <v>239943227.83000001</v>
          </cell>
          <cell r="G28">
            <v>230812652.41999999</v>
          </cell>
          <cell r="H28">
            <v>230812652.41999999</v>
          </cell>
          <cell r="I28">
            <v>374772208.69000006</v>
          </cell>
          <cell r="J28">
            <v>18525389.800000001</v>
          </cell>
          <cell r="K28">
            <v>29442316.420000002</v>
          </cell>
          <cell r="L28">
            <v>50785918.509999998</v>
          </cell>
          <cell r="M28">
            <v>-17283763.059999999</v>
          </cell>
        </row>
        <row r="29">
          <cell r="B29" t="str">
            <v>MIBG</v>
          </cell>
          <cell r="C29" t="str">
            <v>"МАНДАЛ КАПИТАЛ МАРКЕТС ХХК ҮЦК"</v>
          </cell>
          <cell r="D29">
            <v>14562483580.82</v>
          </cell>
          <cell r="E29">
            <v>14559376080.82</v>
          </cell>
          <cell r="F29">
            <v>3107500</v>
          </cell>
          <cell r="G29">
            <v>14391246847.42</v>
          </cell>
          <cell r="H29">
            <v>14391246847.42</v>
          </cell>
          <cell r="I29">
            <v>171236733.39999962</v>
          </cell>
          <cell r="J29">
            <v>8670764.5500000007</v>
          </cell>
          <cell r="K29">
            <v>24828226.25</v>
          </cell>
          <cell r="L29">
            <v>8670764.5500000007</v>
          </cell>
          <cell r="M29">
            <v>-18909377.969999999</v>
          </cell>
        </row>
        <row r="30">
          <cell r="B30" t="str">
            <v>TNGR</v>
          </cell>
          <cell r="C30" t="str">
            <v>"ТЭНГЭР КАПИТАЛ  ҮЦК" ХХК</v>
          </cell>
          <cell r="D30">
            <v>458793692.97000003</v>
          </cell>
          <cell r="E30">
            <v>453589795.67000002</v>
          </cell>
          <cell r="F30">
            <v>5203897.3</v>
          </cell>
          <cell r="G30">
            <v>11764280.41</v>
          </cell>
          <cell r="H30">
            <v>11764280.41</v>
          </cell>
          <cell r="I30">
            <v>447029412.56</v>
          </cell>
          <cell r="J30">
            <v>152452951.31999999</v>
          </cell>
          <cell r="K30">
            <v>85717029.370000005</v>
          </cell>
          <cell r="L30">
            <v>27839542.719999999</v>
          </cell>
          <cell r="M30">
            <v>-28385273.32</v>
          </cell>
        </row>
        <row r="31">
          <cell r="B31" t="str">
            <v>ECM</v>
          </cell>
          <cell r="C31" t="str">
            <v>"ЕВРАЗИА КАПИТАЛ ХОЛДИНГ ҮЦК" ХК</v>
          </cell>
          <cell r="D31">
            <v>1372536360.73</v>
          </cell>
          <cell r="E31">
            <v>1365595143.52</v>
          </cell>
          <cell r="F31">
            <v>6941217.21</v>
          </cell>
          <cell r="G31">
            <v>817656954.28999996</v>
          </cell>
          <cell r="H31">
            <v>1264946534.47</v>
          </cell>
          <cell r="I31">
            <v>107589826.25999999</v>
          </cell>
          <cell r="J31">
            <v>148981786.02000001</v>
          </cell>
          <cell r="K31">
            <v>445094189.94999999</v>
          </cell>
          <cell r="L31">
            <v>50518999.5</v>
          </cell>
          <cell r="M31">
            <v>-32333926.969999999</v>
          </cell>
        </row>
        <row r="32">
          <cell r="B32" t="str">
            <v>GAUL</v>
          </cell>
          <cell r="C32" t="str">
            <v>"ГАҮЛИ ҮЦК" ХХК</v>
          </cell>
          <cell r="D32">
            <v>150038941.41999999</v>
          </cell>
          <cell r="E32">
            <v>126813635.2</v>
          </cell>
          <cell r="F32">
            <v>23225306.219999999</v>
          </cell>
          <cell r="G32">
            <v>480641678.82999998</v>
          </cell>
          <cell r="H32">
            <v>480641678.82999998</v>
          </cell>
          <cell r="I32">
            <v>-330602737.40999997</v>
          </cell>
          <cell r="J32">
            <v>174956828.97</v>
          </cell>
          <cell r="K32">
            <v>185607868.56</v>
          </cell>
          <cell r="L32">
            <v>47355989.130000003</v>
          </cell>
          <cell r="M32">
            <v>-35189678.600000001</v>
          </cell>
        </row>
        <row r="33">
          <cell r="B33" t="str">
            <v>NSEC</v>
          </cell>
          <cell r="C33" t="str">
            <v>"НЭЙШНЛ СЕКЮРИТИС ҮЦК" ХХК</v>
          </cell>
          <cell r="D33">
            <v>1403410785.9400001</v>
          </cell>
          <cell r="E33">
            <v>1372481210.05</v>
          </cell>
          <cell r="F33">
            <v>30929575.890000001</v>
          </cell>
          <cell r="G33">
            <v>697995001.50999999</v>
          </cell>
          <cell r="H33">
            <v>367995001.50999999</v>
          </cell>
          <cell r="I33">
            <v>1035415784.4300001</v>
          </cell>
          <cell r="J33">
            <v>356028324.42000002</v>
          </cell>
          <cell r="K33">
            <v>667311436.54999995</v>
          </cell>
          <cell r="L33">
            <v>54896333.549999997</v>
          </cell>
          <cell r="M33">
            <v>-46696267.649999999</v>
          </cell>
        </row>
        <row r="34">
          <cell r="B34" t="str">
            <v>TDB</v>
          </cell>
          <cell r="C34" t="str">
            <v>"ТИ ДИ БИ КАПИТАЛ ҮЦК" ХХК</v>
          </cell>
          <cell r="D34">
            <v>39314866295.839996</v>
          </cell>
          <cell r="E34">
            <v>37754163689.5</v>
          </cell>
          <cell r="F34">
            <v>1560702606.3399999</v>
          </cell>
          <cell r="G34">
            <v>15155765064.83</v>
          </cell>
          <cell r="H34">
            <v>15864281717.27</v>
          </cell>
          <cell r="I34">
            <v>23450584578.569996</v>
          </cell>
          <cell r="J34">
            <v>1594624407.5699999</v>
          </cell>
          <cell r="K34">
            <v>1477575412.6900001</v>
          </cell>
          <cell r="L34">
            <v>-429254713.5</v>
          </cell>
          <cell r="M34">
            <v>-1098105567.6700001</v>
          </cell>
        </row>
        <row r="35">
          <cell r="B35" t="str">
            <v>ACE</v>
          </cell>
          <cell r="C35" t="str">
            <v>"АСЕ ЭНД Т КАПИТАЛ ҮЦК" ХХК</v>
          </cell>
          <cell r="I35">
            <v>0</v>
          </cell>
        </row>
        <row r="36">
          <cell r="B36" t="str">
            <v>BATS</v>
          </cell>
          <cell r="C36" t="str">
            <v>"БАТС ҮЦК" ХХК</v>
          </cell>
          <cell r="I36">
            <v>0</v>
          </cell>
        </row>
        <row r="37">
          <cell r="B37" t="str">
            <v>BDSC</v>
          </cell>
          <cell r="C37" t="str">
            <v>"БИ ДИ СЕК ҮЦК" ХК</v>
          </cell>
          <cell r="I37">
            <v>0</v>
          </cell>
        </row>
        <row r="38">
          <cell r="B38" t="str">
            <v>BLAC</v>
          </cell>
          <cell r="C38" t="str">
            <v>"БЛЭКСТОУН ИНТЕРНЭЙШНЛ ҮЦК" ХХК</v>
          </cell>
          <cell r="I38">
            <v>0</v>
          </cell>
        </row>
        <row r="39">
          <cell r="B39" t="str">
            <v>BULG</v>
          </cell>
          <cell r="C39" t="str">
            <v>"БУЛГАН БРОКЕР ҮЦК" ХХК</v>
          </cell>
        </row>
        <row r="40">
          <cell r="B40" t="str">
            <v>BUMB</v>
          </cell>
          <cell r="C40" t="str">
            <v>"БУМБАТ-АЛТАЙ ҮЦК" ХХК</v>
          </cell>
          <cell r="I40">
            <v>0</v>
          </cell>
        </row>
        <row r="41">
          <cell r="B41" t="str">
            <v>CTRL</v>
          </cell>
          <cell r="C41" t="str">
            <v>"ЦЕНТРАЛ СЕКЮРИТИЙЗ ҮЦК" ХХК</v>
          </cell>
          <cell r="I41">
            <v>0</v>
          </cell>
        </row>
        <row r="42">
          <cell r="B42" t="str">
            <v>DCF</v>
          </cell>
          <cell r="C42" t="str">
            <v>"ДИ СИ ЭФ" ХХК</v>
          </cell>
          <cell r="I42">
            <v>0</v>
          </cell>
        </row>
        <row r="43">
          <cell r="B43" t="str">
            <v>DELG</v>
          </cell>
          <cell r="C43" t="str">
            <v>"ДЭЛГЭРХАНГАЙ СЕКЮРИТИЗ ҮЦК" ХХК</v>
          </cell>
          <cell r="I43">
            <v>0</v>
          </cell>
        </row>
        <row r="44">
          <cell r="B44" t="str">
            <v>DRBR</v>
          </cell>
          <cell r="C44" t="str">
            <v>"ДАРХАН БРОКЕР ҮЦК" ХХК</v>
          </cell>
          <cell r="I44">
            <v>0</v>
          </cell>
        </row>
        <row r="45">
          <cell r="B45" t="str">
            <v>FCX</v>
          </cell>
          <cell r="C45" t="str">
            <v>"ЭФ СИ ИКС ҮЦК" ХХК</v>
          </cell>
          <cell r="I45">
            <v>0</v>
          </cell>
        </row>
        <row r="46">
          <cell r="B46" t="str">
            <v>GATR</v>
          </cell>
          <cell r="C46" t="str">
            <v>"ГАЦУУРТ ТРЕЙД ҮЦК" ХХК</v>
          </cell>
          <cell r="I46">
            <v>0</v>
          </cell>
        </row>
        <row r="47">
          <cell r="B47" t="str">
            <v>GNDX</v>
          </cell>
          <cell r="C47" t="str">
            <v>"ГЕНДЕКС ҮЦК" ХХК</v>
          </cell>
          <cell r="I47">
            <v>0</v>
          </cell>
        </row>
        <row r="48">
          <cell r="B48" t="str">
            <v>MICC</v>
          </cell>
          <cell r="C48" t="str">
            <v>"ЭМ АЙ СИ СИ  ҮЦК" ХХК</v>
          </cell>
          <cell r="I48">
            <v>0</v>
          </cell>
        </row>
        <row r="49">
          <cell r="B49" t="str">
            <v>MOHU</v>
          </cell>
          <cell r="C49" t="str">
            <v>"МОНГОЛ ХУВЬЦАА" ХХК</v>
          </cell>
          <cell r="I49">
            <v>0</v>
          </cell>
        </row>
        <row r="50">
          <cell r="B50" t="str">
            <v>MONG</v>
          </cell>
          <cell r="C50" t="str">
            <v>"МОНГОЛ СЕКЮРИТИЕС ҮЦК" ХК</v>
          </cell>
          <cell r="I50">
            <v>0</v>
          </cell>
        </row>
        <row r="51">
          <cell r="B51" t="str">
            <v>MSDQ</v>
          </cell>
          <cell r="C51" t="str">
            <v>"МАСДАК ҮНЭТ ЦААСНЫ КОМПАНИ" ХХК</v>
          </cell>
          <cell r="I51">
            <v>0</v>
          </cell>
        </row>
        <row r="52">
          <cell r="B52" t="str">
            <v>NOVL</v>
          </cell>
          <cell r="C52" t="str">
            <v>"НОВЕЛ ИНВЕСТМЕНТ ҮЦК" ХХК</v>
          </cell>
          <cell r="I52">
            <v>0</v>
          </cell>
        </row>
        <row r="53">
          <cell r="B53" t="str">
            <v>SANR</v>
          </cell>
          <cell r="C53" t="str">
            <v>"САНАР ҮЦК" ХХК</v>
          </cell>
          <cell r="I53">
            <v>0</v>
          </cell>
        </row>
        <row r="54">
          <cell r="B54" t="str">
            <v>SILS</v>
          </cell>
          <cell r="C54" t="str">
            <v>"СИЛВЭР ЛАЙТ СЕКЮРИТИЗ ҮЦК" ХХК</v>
          </cell>
          <cell r="I54">
            <v>0</v>
          </cell>
        </row>
        <row r="55">
          <cell r="B55" t="str">
            <v>TABO</v>
          </cell>
          <cell r="C55" t="str">
            <v>"ТАВАН БОГД ҮЦК" ХХК</v>
          </cell>
          <cell r="I55">
            <v>0</v>
          </cell>
        </row>
        <row r="56">
          <cell r="B56" t="str">
            <v>TTOL</v>
          </cell>
          <cell r="C56" t="str">
            <v>"АПЕКС КАПИТАЛ ҮЦК" ХХК</v>
          </cell>
          <cell r="I56">
            <v>0</v>
          </cell>
        </row>
        <row r="57">
          <cell r="B57" t="str">
            <v>UNDR</v>
          </cell>
          <cell r="C57" t="str">
            <v>"ӨНДӨРХААН ИНВЕСТ ҮЦК" ХХК</v>
          </cell>
          <cell r="I57">
            <v>0</v>
          </cell>
        </row>
        <row r="58">
          <cell r="B58" t="str">
            <v>ZGB</v>
          </cell>
          <cell r="C58" t="str">
            <v>"ЗЭТ ЖИ БИ ҮЦК" ХХК</v>
          </cell>
          <cell r="I58">
            <v>0</v>
          </cell>
        </row>
        <row r="59">
          <cell r="B59" t="str">
            <v>ZRGD</v>
          </cell>
          <cell r="C59" t="str">
            <v>"ЗЭРГЭД ҮЦК" ХХК</v>
          </cell>
          <cell r="I59">
            <v>0</v>
          </cell>
        </row>
        <row r="60">
          <cell r="I6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view="pageBreakPreview" topLeftCell="D6" zoomScale="70" zoomScaleNormal="100" zoomScaleSheetLayoutView="70" workbookViewId="0">
      <selection activeCell="D67" sqref="D67"/>
    </sheetView>
  </sheetViews>
  <sheetFormatPr defaultRowHeight="14.25" x14ac:dyDescent="0.25"/>
  <cols>
    <col min="1" max="1" width="6.140625" style="3" customWidth="1"/>
    <col min="2" max="2" width="9.85546875" style="3" customWidth="1"/>
    <col min="3" max="3" width="48.140625" style="3" customWidth="1"/>
    <col min="4" max="4" width="26.5703125" style="3" bestFit="1" customWidth="1"/>
    <col min="5" max="5" width="27" style="3" bestFit="1" customWidth="1"/>
    <col min="6" max="6" width="25.85546875" style="3" bestFit="1" customWidth="1"/>
    <col min="7" max="8" width="25.42578125" style="3" bestFit="1" customWidth="1"/>
    <col min="9" max="9" width="25.85546875" style="3" bestFit="1" customWidth="1"/>
    <col min="10" max="10" width="23" style="3" customWidth="1"/>
    <col min="11" max="11" width="34" style="3" bestFit="1" customWidth="1"/>
    <col min="12" max="12" width="24" style="3" customWidth="1"/>
    <col min="13" max="13" width="27.7109375" style="3" bestFit="1" customWidth="1"/>
    <col min="14" max="14" width="14.7109375" style="3" customWidth="1"/>
    <col min="15" max="16384" width="9.140625" style="3"/>
  </cols>
  <sheetData>
    <row r="1" spans="1:13" ht="15" x14ac:dyDescent="0.25">
      <c r="D1" s="26"/>
      <c r="E1" s="27" t="s">
        <v>118</v>
      </c>
      <c r="F1" s="27"/>
      <c r="G1" s="27"/>
      <c r="H1" s="27"/>
      <c r="I1" s="27"/>
      <c r="J1" s="28"/>
      <c r="K1" s="28"/>
      <c r="L1" s="26"/>
    </row>
    <row r="2" spans="1:13" ht="15" x14ac:dyDescent="0.25">
      <c r="C2" s="29"/>
      <c r="D2" s="29"/>
      <c r="E2" s="27"/>
      <c r="F2" s="27"/>
      <c r="G2" s="27"/>
      <c r="H2" s="27"/>
      <c r="I2" s="27"/>
      <c r="J2" s="28"/>
      <c r="K2" s="28"/>
      <c r="L2" s="29"/>
    </row>
    <row r="3" spans="1:13" ht="15.75" x14ac:dyDescent="0.25">
      <c r="C3" s="29"/>
      <c r="D3" s="30"/>
      <c r="E3" s="31"/>
      <c r="F3" s="31"/>
      <c r="G3" s="31"/>
      <c r="H3" s="31"/>
      <c r="J3"/>
      <c r="K3" s="31"/>
      <c r="L3" s="30"/>
      <c r="M3" s="30"/>
    </row>
    <row r="4" spans="1:13" x14ac:dyDescent="0.25">
      <c r="A4" s="1"/>
      <c r="B4" s="1"/>
      <c r="C4" s="1"/>
      <c r="D4" s="2"/>
      <c r="I4" s="2"/>
      <c r="L4" s="4" t="s">
        <v>0</v>
      </c>
      <c r="M4" s="4"/>
    </row>
    <row r="5" spans="1:13" ht="15" x14ac:dyDescent="0.25">
      <c r="A5" s="5" t="s">
        <v>1</v>
      </c>
      <c r="B5" s="6" t="s">
        <v>2</v>
      </c>
      <c r="C5" s="6" t="s">
        <v>3</v>
      </c>
      <c r="D5" s="7" t="s">
        <v>4</v>
      </c>
      <c r="E5" s="7"/>
      <c r="F5" s="7"/>
      <c r="G5" s="7"/>
      <c r="H5" s="7"/>
      <c r="I5" s="7"/>
      <c r="J5" s="8" t="s">
        <v>5</v>
      </c>
      <c r="K5" s="9"/>
      <c r="L5" s="10" t="s">
        <v>6</v>
      </c>
      <c r="M5" s="11"/>
    </row>
    <row r="6" spans="1:13" s="32" customFormat="1" ht="15" x14ac:dyDescent="0.25">
      <c r="A6" s="12"/>
      <c r="B6" s="13"/>
      <c r="C6" s="13"/>
      <c r="D6" s="14" t="s">
        <v>7</v>
      </c>
      <c r="E6" s="15" t="s">
        <v>8</v>
      </c>
      <c r="F6" s="15" t="s">
        <v>9</v>
      </c>
      <c r="G6" s="16" t="s">
        <v>10</v>
      </c>
      <c r="H6" s="15" t="s">
        <v>11</v>
      </c>
      <c r="I6" s="14" t="s">
        <v>12</v>
      </c>
      <c r="J6" s="17" t="s">
        <v>13</v>
      </c>
      <c r="K6" s="17" t="s">
        <v>14</v>
      </c>
      <c r="L6" s="18" t="s">
        <v>15</v>
      </c>
      <c r="M6" s="17" t="s">
        <v>16</v>
      </c>
    </row>
    <row r="7" spans="1:13" x14ac:dyDescent="0.25">
      <c r="A7" s="19">
        <v>1</v>
      </c>
      <c r="B7" s="20" t="s">
        <v>17</v>
      </c>
      <c r="C7" s="21" t="s">
        <v>18</v>
      </c>
      <c r="D7" s="22">
        <f>+VLOOKUP(B7,[1]MNG!$B$7:$M$60,3,0)</f>
        <v>22948497499.529999</v>
      </c>
      <c r="E7" s="22">
        <f>+VLOOKUP($B7,[1]MNG!$B$7:$M$60,4,0)</f>
        <v>21285937511.099998</v>
      </c>
      <c r="F7" s="22">
        <f>+VLOOKUP($B7,[1]MNG!$B$7:$M$60,5,0)</f>
        <v>1662559988.4300001</v>
      </c>
      <c r="G7" s="22">
        <f>+VLOOKUP($B7,[1]MNG!$B$7:$M$60,6,0)</f>
        <v>2028715512.8800001</v>
      </c>
      <c r="H7" s="22">
        <f>+VLOOKUP($B7,[1]MNG!$B$7:$M$60,7,0)</f>
        <v>3822739071.5599999</v>
      </c>
      <c r="I7" s="22">
        <f>+VLOOKUP($B7,[1]MNG!$B$7:$M$60,8,0)</f>
        <v>19125758427.969997</v>
      </c>
      <c r="J7" s="22">
        <f>+VLOOKUP($B7,[1]MNG!$B$7:$M$60,9,0)</f>
        <v>2936864523.79</v>
      </c>
      <c r="K7" s="22">
        <f>+VLOOKUP($B7,[1]MNG!$B$7:$M$60,10,0)</f>
        <v>1672889511.3900001</v>
      </c>
      <c r="L7" s="22">
        <f>+VLOOKUP($B7,[1]MNG!$B$7:$M$60,11,0)</f>
        <v>2511174231.48</v>
      </c>
      <c r="M7" s="22">
        <f>+VLOOKUP($B7,[1]MNG!$B$7:$M$60,12,0)</f>
        <v>1073705518.05</v>
      </c>
    </row>
    <row r="8" spans="1:13" x14ac:dyDescent="0.25">
      <c r="A8" s="19">
        <f t="shared" ref="A8:A41" si="0">A7+1</f>
        <v>2</v>
      </c>
      <c r="B8" s="20" t="s">
        <v>19</v>
      </c>
      <c r="C8" s="21" t="s">
        <v>20</v>
      </c>
      <c r="D8" s="22">
        <f>+VLOOKUP(B8,[1]MNG!$B$7:$M$60,3,0)</f>
        <v>11096435824.82</v>
      </c>
      <c r="E8" s="22">
        <f>+VLOOKUP($B8,[1]MNG!$B$7:$M$60,4,0)</f>
        <v>10944952283.450001</v>
      </c>
      <c r="F8" s="22">
        <f>+VLOOKUP($B8,[1]MNG!$B$7:$M$60,5,0)</f>
        <v>151483541.37</v>
      </c>
      <c r="G8" s="22">
        <f>+VLOOKUP($B8,[1]MNG!$B$7:$M$60,6,0)</f>
        <v>9448484280.8899994</v>
      </c>
      <c r="H8" s="22">
        <f>+VLOOKUP($B8,[1]MNG!$B$7:$M$60,7,0)</f>
        <v>9450691276.7299995</v>
      </c>
      <c r="I8" s="22">
        <f>+VLOOKUP($B8,[1]MNG!$B$7:$M$60,8,0)</f>
        <v>1645744548.0900002</v>
      </c>
      <c r="J8" s="22">
        <f>+VLOOKUP($B8,[1]MNG!$B$7:$M$60,9,0)</f>
        <v>1533526412.3399999</v>
      </c>
      <c r="K8" s="22">
        <f>+VLOOKUP($B8,[1]MNG!$B$7:$M$60,10,0)</f>
        <v>2611796018.54</v>
      </c>
      <c r="L8" s="22">
        <f>+VLOOKUP($B8,[1]MNG!$B$7:$M$60,11,0)</f>
        <v>1496186354.3399999</v>
      </c>
      <c r="M8" s="22">
        <f>+VLOOKUP($B8,[1]MNG!$B$7:$M$60,12,0)</f>
        <v>370698886.10000002</v>
      </c>
    </row>
    <row r="9" spans="1:13" x14ac:dyDescent="0.25">
      <c r="A9" s="19">
        <f t="shared" si="0"/>
        <v>3</v>
      </c>
      <c r="B9" s="19" t="s">
        <v>21</v>
      </c>
      <c r="C9" s="21" t="s">
        <v>22</v>
      </c>
      <c r="D9" s="22">
        <f>+VLOOKUP(B9,[1]MNG!$B$7:$M$60,3,0)</f>
        <v>1920334092.1800001</v>
      </c>
      <c r="E9" s="22">
        <f>+VLOOKUP($B9,[1]MNG!$B$7:$M$60,4,0)</f>
        <v>1811675708.78</v>
      </c>
      <c r="F9" s="22">
        <f>+VLOOKUP($B9,[1]MNG!$B$7:$M$60,5,0)</f>
        <v>108658383.40000001</v>
      </c>
      <c r="G9" s="22">
        <f>+VLOOKUP($B9,[1]MNG!$B$7:$M$60,6,0)</f>
        <v>119611939.27</v>
      </c>
      <c r="H9" s="22">
        <f>+VLOOKUP($B9,[1]MNG!$B$7:$M$60,7,0)</f>
        <v>119611939.27</v>
      </c>
      <c r="I9" s="22">
        <f>+VLOOKUP($B9,[1]MNG!$B$7:$M$60,8,0)</f>
        <v>1800722152.9100001</v>
      </c>
      <c r="J9" s="22">
        <f>+VLOOKUP($B9,[1]MNG!$B$7:$M$60,9,0)</f>
        <v>802840776.16999996</v>
      </c>
      <c r="K9" s="22">
        <f>+VLOOKUP($B9,[1]MNG!$B$7:$M$60,10,0)</f>
        <v>506532401.38</v>
      </c>
      <c r="L9" s="22">
        <f>+VLOOKUP($B9,[1]MNG!$B$7:$M$60,11,0)</f>
        <v>325696981.97000003</v>
      </c>
      <c r="M9" s="22">
        <f>+VLOOKUP($B9,[1]MNG!$B$7:$M$60,12,0)</f>
        <v>184870481.68000001</v>
      </c>
    </row>
    <row r="10" spans="1:13" x14ac:dyDescent="0.25">
      <c r="A10" s="19">
        <f t="shared" si="0"/>
        <v>4</v>
      </c>
      <c r="B10" s="20" t="s">
        <v>23</v>
      </c>
      <c r="C10" s="21" t="s">
        <v>24</v>
      </c>
      <c r="D10" s="22">
        <f>+VLOOKUP(B10,[1]MNG!$B$7:$M$60,3,0)</f>
        <v>1228088329.5599999</v>
      </c>
      <c r="E10" s="22">
        <f>+VLOOKUP($B10,[1]MNG!$B$7:$M$60,4,0)</f>
        <v>1224761778.5799999</v>
      </c>
      <c r="F10" s="22">
        <f>+VLOOKUP($B10,[1]MNG!$B$7:$M$60,5,0)</f>
        <v>3326550.98</v>
      </c>
      <c r="G10" s="22">
        <f>+VLOOKUP($B10,[1]MNG!$B$7:$M$60,6,0)</f>
        <v>48980091.700000003</v>
      </c>
      <c r="H10" s="22">
        <f>+VLOOKUP($B10,[1]MNG!$B$7:$M$60,7,0)</f>
        <v>48980091.700000003</v>
      </c>
      <c r="I10" s="22">
        <f>+VLOOKUP($B10,[1]MNG!$B$7:$M$60,8,0)</f>
        <v>1179108237.8599999</v>
      </c>
      <c r="J10" s="22">
        <f>+VLOOKUP($B10,[1]MNG!$B$7:$M$60,9,0)</f>
        <v>60347355.600000001</v>
      </c>
      <c r="K10" s="22">
        <f>+VLOOKUP($B10,[1]MNG!$B$7:$M$60,10,0)</f>
        <v>60369732.420000002</v>
      </c>
      <c r="L10" s="22">
        <f>+VLOOKUP($B10,[1]MNG!$B$7:$M$60,11,0)</f>
        <v>151947808.08000001</v>
      </c>
      <c r="M10" s="22">
        <f>+VLOOKUP($B10,[1]MNG!$B$7:$M$60,12,0)</f>
        <v>98336782.760000005</v>
      </c>
    </row>
    <row r="11" spans="1:13" x14ac:dyDescent="0.25">
      <c r="A11" s="19">
        <f t="shared" si="0"/>
        <v>5</v>
      </c>
      <c r="B11" s="20" t="s">
        <v>25</v>
      </c>
      <c r="C11" s="21" t="s">
        <v>26</v>
      </c>
      <c r="D11" s="22">
        <f>+VLOOKUP(B11,[1]MNG!$B$7:$M$60,3,0)</f>
        <v>4984931590.6000004</v>
      </c>
      <c r="E11" s="22">
        <f>+VLOOKUP($B11,[1]MNG!$B$7:$M$60,4,0)</f>
        <v>4043970276.5500002</v>
      </c>
      <c r="F11" s="22">
        <f>+VLOOKUP($B11,[1]MNG!$B$7:$M$60,5,0)</f>
        <v>940961314.04999995</v>
      </c>
      <c r="G11" s="22">
        <f>+VLOOKUP($B11,[1]MNG!$B$7:$M$60,6,0)</f>
        <v>373056400.11000001</v>
      </c>
      <c r="H11" s="22">
        <f>+VLOOKUP($B11,[1]MNG!$B$7:$M$60,7,0)</f>
        <v>373056400.41000003</v>
      </c>
      <c r="I11" s="22">
        <f>+VLOOKUP($B11,[1]MNG!$B$7:$M$60,8,0)</f>
        <v>4611875190.1900005</v>
      </c>
      <c r="J11" s="22">
        <f>+VLOOKUP($B11,[1]MNG!$B$7:$M$60,9,0)</f>
        <v>230653752.06999999</v>
      </c>
      <c r="K11" s="22">
        <f>+VLOOKUP($B11,[1]MNG!$B$7:$M$60,10,0)</f>
        <v>289372576.06</v>
      </c>
      <c r="L11" s="22">
        <f>+VLOOKUP($B11,[1]MNG!$B$7:$M$60,11,0)</f>
        <v>198606089.56999999</v>
      </c>
      <c r="M11" s="22">
        <f>+VLOOKUP($B11,[1]MNG!$B$7:$M$60,12,0)</f>
        <v>86924177.230000004</v>
      </c>
    </row>
    <row r="12" spans="1:13" x14ac:dyDescent="0.25">
      <c r="A12" s="19">
        <f t="shared" si="0"/>
        <v>6</v>
      </c>
      <c r="B12" s="20" t="s">
        <v>27</v>
      </c>
      <c r="C12" s="21" t="s">
        <v>28</v>
      </c>
      <c r="D12" s="22">
        <f>+VLOOKUP(B12,[1]MNG!$B$7:$M$60,3,0)</f>
        <v>124679949.18000001</v>
      </c>
      <c r="E12" s="22">
        <f>+VLOOKUP($B12,[1]MNG!$B$7:$M$60,4,0)</f>
        <v>109239168.68000001</v>
      </c>
      <c r="F12" s="22">
        <f>+VLOOKUP($B12,[1]MNG!$B$7:$M$60,5,0)</f>
        <v>15440780.5</v>
      </c>
      <c r="G12" s="22">
        <f>+VLOOKUP($B12,[1]MNG!$B$7:$M$60,6,0)</f>
        <v>23867415.370000001</v>
      </c>
      <c r="H12" s="22">
        <f>+VLOOKUP($B12,[1]MNG!$B$7:$M$60,7,0)</f>
        <v>23867415.370000001</v>
      </c>
      <c r="I12" s="22">
        <f>+VLOOKUP($B12,[1]MNG!$B$7:$M$60,8,0)</f>
        <v>100812533.81</v>
      </c>
      <c r="J12" s="22">
        <f>+VLOOKUP($B12,[1]MNG!$B$7:$M$60,9,0)</f>
        <v>92839403.180000007</v>
      </c>
      <c r="K12" s="22">
        <f>+VLOOKUP($B12,[1]MNG!$B$7:$M$60,10,0)</f>
        <v>60107240.659999996</v>
      </c>
      <c r="L12" s="22">
        <f>+VLOOKUP($B12,[1]MNG!$B$7:$M$60,11,0)</f>
        <v>92377601.079999998</v>
      </c>
      <c r="M12" s="22">
        <f>+VLOOKUP($B12,[1]MNG!$B$7:$M$60,12,0)</f>
        <v>40222960.57</v>
      </c>
    </row>
    <row r="13" spans="1:13" x14ac:dyDescent="0.25">
      <c r="A13" s="19">
        <f t="shared" si="0"/>
        <v>7</v>
      </c>
      <c r="B13" s="20" t="s">
        <v>29</v>
      </c>
      <c r="C13" s="21" t="s">
        <v>30</v>
      </c>
      <c r="D13" s="22">
        <f>+VLOOKUP(B13,[1]MNG!$B$7:$M$60,3,0)</f>
        <v>4419591754.9799995</v>
      </c>
      <c r="E13" s="22">
        <f>+VLOOKUP($B13,[1]MNG!$B$7:$M$60,4,0)</f>
        <v>4385605832.21</v>
      </c>
      <c r="F13" s="22">
        <f>+VLOOKUP($B13,[1]MNG!$B$7:$M$60,5,0)</f>
        <v>33985922.759999998</v>
      </c>
      <c r="G13" s="22">
        <f>+VLOOKUP($B13,[1]MNG!$B$7:$M$60,6,0)</f>
        <v>2795519021.5900002</v>
      </c>
      <c r="H13" s="22">
        <f>+VLOOKUP($B13,[1]MNG!$B$7:$M$60,7,0)</f>
        <v>2795519021.5900002</v>
      </c>
      <c r="I13" s="22">
        <f>+VLOOKUP($B13,[1]MNG!$B$7:$M$60,8,0)</f>
        <v>1624072733.3899994</v>
      </c>
      <c r="J13" s="22">
        <f>+VLOOKUP($B13,[1]MNG!$B$7:$M$60,9,0)</f>
        <v>654732554.72000003</v>
      </c>
      <c r="K13" s="22">
        <f>+VLOOKUP($B13,[1]MNG!$B$7:$M$60,10,0)</f>
        <v>555368336.35000002</v>
      </c>
      <c r="L13" s="22">
        <f>+VLOOKUP($B13,[1]MNG!$B$7:$M$60,11,0)</f>
        <v>269327473.44999999</v>
      </c>
      <c r="M13" s="22">
        <f>+VLOOKUP($B13,[1]MNG!$B$7:$M$60,12,0)</f>
        <v>32275524.120000001</v>
      </c>
    </row>
    <row r="14" spans="1:13" x14ac:dyDescent="0.25">
      <c r="A14" s="19">
        <f t="shared" si="0"/>
        <v>8</v>
      </c>
      <c r="B14" s="20" t="s">
        <v>31</v>
      </c>
      <c r="C14" s="21" t="s">
        <v>32</v>
      </c>
      <c r="D14" s="22">
        <f>+VLOOKUP(B14,[1]MNG!$B$7:$M$60,3,0)</f>
        <v>1924073342.98</v>
      </c>
      <c r="E14" s="22">
        <f>+VLOOKUP($B14,[1]MNG!$B$7:$M$60,4,0)</f>
        <v>1698259882.0799999</v>
      </c>
      <c r="F14" s="22">
        <f>+VLOOKUP($B14,[1]MNG!$B$7:$M$60,5,0)</f>
        <v>225813460.90000001</v>
      </c>
      <c r="G14" s="22">
        <f>+VLOOKUP($B14,[1]MNG!$B$7:$M$60,6,0)</f>
        <v>39570812.670000002</v>
      </c>
      <c r="H14" s="22">
        <f>+VLOOKUP($B14,[1]MNG!$B$7:$M$60,7,0)</f>
        <v>176751270.88</v>
      </c>
      <c r="I14" s="22">
        <f>+VLOOKUP($B14,[1]MNG!$B$7:$M$60,8,0)</f>
        <v>1747322072.0999999</v>
      </c>
      <c r="J14" s="22">
        <f>+VLOOKUP($B14,[1]MNG!$B$7:$M$60,9,0)</f>
        <v>348205817.56999999</v>
      </c>
      <c r="K14" s="22">
        <f>+VLOOKUP($B14,[1]MNG!$B$7:$M$60,10,0)</f>
        <v>355809609.07999998</v>
      </c>
      <c r="L14" s="22">
        <f>+VLOOKUP($B14,[1]MNG!$B$7:$M$60,11,0)</f>
        <v>286832265.81999999</v>
      </c>
      <c r="M14" s="22">
        <f>+VLOOKUP($B14,[1]MNG!$B$7:$M$60,12,0)</f>
        <v>17907081.870000001</v>
      </c>
    </row>
    <row r="15" spans="1:13" x14ac:dyDescent="0.25">
      <c r="A15" s="19">
        <f t="shared" si="0"/>
        <v>9</v>
      </c>
      <c r="B15" s="20" t="s">
        <v>33</v>
      </c>
      <c r="C15" s="21" t="s">
        <v>34</v>
      </c>
      <c r="D15" s="22">
        <f>+VLOOKUP(B15,[1]MNG!$B$7:$M$60,3,0)</f>
        <v>441004974.69999999</v>
      </c>
      <c r="E15" s="22">
        <f>+VLOOKUP($B15,[1]MNG!$B$7:$M$60,4,0)</f>
        <v>432404974.69999999</v>
      </c>
      <c r="F15" s="22">
        <f>+VLOOKUP($B15,[1]MNG!$B$7:$M$60,5,0)</f>
        <v>8600000</v>
      </c>
      <c r="G15" s="22">
        <f>+VLOOKUP($B15,[1]MNG!$B$7:$M$60,6,0)</f>
        <v>1132329.02</v>
      </c>
      <c r="H15" s="22">
        <f>+VLOOKUP($B15,[1]MNG!$B$7:$M$60,7,0)</f>
        <v>1132329.02</v>
      </c>
      <c r="I15" s="22">
        <f>+VLOOKUP($B15,[1]MNG!$B$7:$M$60,8,0)</f>
        <v>439872645.68000001</v>
      </c>
      <c r="J15" s="22">
        <f>+VLOOKUP($B15,[1]MNG!$B$7:$M$60,9,0)</f>
        <v>22390079.09</v>
      </c>
      <c r="K15" s="22">
        <f>+VLOOKUP($B15,[1]MNG!$B$7:$M$60,10,0)</f>
        <v>9111074.3599999994</v>
      </c>
      <c r="L15" s="22">
        <f>+VLOOKUP($B15,[1]MNG!$B$7:$M$60,11,0)</f>
        <v>22390079.09</v>
      </c>
      <c r="M15" s="22">
        <f>+VLOOKUP($B15,[1]MNG!$B$7:$M$60,12,0)</f>
        <v>1559630</v>
      </c>
    </row>
    <row r="16" spans="1:13" x14ac:dyDescent="0.25">
      <c r="A16" s="19">
        <f t="shared" si="0"/>
        <v>10</v>
      </c>
      <c r="B16" s="20" t="s">
        <v>35</v>
      </c>
      <c r="C16" s="21" t="s">
        <v>36</v>
      </c>
      <c r="D16" s="22">
        <f>+VLOOKUP(B16,[1]MNG!$B$7:$M$60,3,0)</f>
        <v>1204894425</v>
      </c>
      <c r="E16" s="22">
        <f>+VLOOKUP($B16,[1]MNG!$B$7:$M$60,4,0)</f>
        <v>1199894425</v>
      </c>
      <c r="F16" s="22">
        <f>+VLOOKUP($B16,[1]MNG!$B$7:$M$60,5,0)</f>
        <v>5000000</v>
      </c>
      <c r="G16" s="22">
        <f>+VLOOKUP($B16,[1]MNG!$B$7:$M$60,6,0)</f>
        <v>20871686</v>
      </c>
      <c r="H16" s="22">
        <f>+VLOOKUP($B16,[1]MNG!$B$7:$M$60,7,0)</f>
        <v>20871686</v>
      </c>
      <c r="I16" s="22">
        <f>+VLOOKUP($B16,[1]MNG!$B$7:$M$60,8,0)</f>
        <v>1184022739</v>
      </c>
      <c r="J16" s="22">
        <f>+VLOOKUP($B16,[1]MNG!$B$7:$M$60,9,0)</f>
        <v>21175190</v>
      </c>
      <c r="K16" s="22">
        <f>+VLOOKUP($B16,[1]MNG!$B$7:$M$60,10,0)</f>
        <v>17817053</v>
      </c>
      <c r="L16" s="22">
        <f>+VLOOKUP($B16,[1]MNG!$B$7:$M$60,11,0)</f>
        <v>21175190</v>
      </c>
      <c r="M16" s="22">
        <f>+VLOOKUP($B16,[1]MNG!$B$7:$M$60,12,0)</f>
        <v>1113293</v>
      </c>
    </row>
    <row r="17" spans="1:13" x14ac:dyDescent="0.25">
      <c r="A17" s="19">
        <f t="shared" si="0"/>
        <v>11</v>
      </c>
      <c r="B17" s="20" t="s">
        <v>37</v>
      </c>
      <c r="C17" s="21" t="s">
        <v>38</v>
      </c>
      <c r="D17" s="22">
        <f>+VLOOKUP(B17,[1]MNG!$B$7:$M$60,3,0)</f>
        <v>197940909.96000001</v>
      </c>
      <c r="E17" s="22">
        <f>+VLOOKUP($B17,[1]MNG!$B$7:$M$60,4,0)</f>
        <v>113744399.95999999</v>
      </c>
      <c r="F17" s="22">
        <f>+VLOOKUP($B17,[1]MNG!$B$7:$M$60,5,0)</f>
        <v>84196510</v>
      </c>
      <c r="G17" s="22">
        <f>+VLOOKUP($B17,[1]MNG!$B$7:$M$60,6,0)</f>
        <v>8191.42</v>
      </c>
      <c r="H17" s="22">
        <f>+VLOOKUP($B17,[1]MNG!$B$7:$M$60,7,0)</f>
        <v>8191.42</v>
      </c>
      <c r="I17" s="22">
        <f>+VLOOKUP($B17,[1]MNG!$B$7:$M$60,8,0)</f>
        <v>197932718.54000002</v>
      </c>
      <c r="J17" s="22">
        <f>+VLOOKUP($B17,[1]MNG!$B$7:$M$60,9,0)</f>
        <v>2978268.31</v>
      </c>
      <c r="K17" s="22">
        <f>+VLOOKUP($B17,[1]MNG!$B$7:$M$60,10,0)</f>
        <v>1476500</v>
      </c>
      <c r="L17" s="22">
        <f>+VLOOKUP($B17,[1]MNG!$B$7:$M$60,11,0)</f>
        <v>1501769.31</v>
      </c>
      <c r="M17" s="22">
        <f>+VLOOKUP($B17,[1]MNG!$B$7:$M$60,12,0)</f>
        <v>11256.16</v>
      </c>
    </row>
    <row r="18" spans="1:13" x14ac:dyDescent="0.25">
      <c r="A18" s="19">
        <f t="shared" si="0"/>
        <v>12</v>
      </c>
      <c r="B18" s="20" t="s">
        <v>39</v>
      </c>
      <c r="C18" s="21" t="s">
        <v>40</v>
      </c>
      <c r="D18" s="22"/>
      <c r="E18" s="22">
        <f>+VLOOKUP($B18,[1]MNG!$B$7:$M$60,4,0)</f>
        <v>92978396.920000002</v>
      </c>
      <c r="F18" s="22">
        <f>+VLOOKUP($B18,[1]MNG!$B$7:$M$60,5,0)</f>
        <v>32344000</v>
      </c>
      <c r="G18" s="22">
        <f>+VLOOKUP($B18,[1]MNG!$B$7:$M$60,6,0)</f>
        <v>0</v>
      </c>
      <c r="H18" s="22">
        <f>+VLOOKUP($B18,[1]MNG!$B$7:$M$60,7,0)</f>
        <v>0</v>
      </c>
      <c r="I18" s="22">
        <f>+VLOOKUP($B18,[1]MNG!$B$7:$M$60,8,0)</f>
        <v>125322396.92</v>
      </c>
      <c r="J18" s="22">
        <f>+VLOOKUP($B18,[1]MNG!$B$7:$M$60,9,0)</f>
        <v>1988718.82</v>
      </c>
      <c r="K18" s="22">
        <f>+VLOOKUP($B18,[1]MNG!$B$7:$M$60,10,0)</f>
        <v>2059800</v>
      </c>
      <c r="L18" s="22">
        <f>+VLOOKUP($B18,[1]MNG!$B$7:$M$60,11,0)</f>
        <v>1988718.82</v>
      </c>
      <c r="M18" s="22">
        <f>+VLOOKUP($B18,[1]MNG!$B$7:$M$60,12,0)</f>
        <v>-71081.179999999993</v>
      </c>
    </row>
    <row r="19" spans="1:13" s="33" customFormat="1" x14ac:dyDescent="0.25">
      <c r="A19" s="19">
        <f t="shared" si="0"/>
        <v>13</v>
      </c>
      <c r="B19" s="20" t="s">
        <v>41</v>
      </c>
      <c r="C19" s="21" t="s">
        <v>42</v>
      </c>
      <c r="D19" s="22">
        <f>+VLOOKUP(B19,[1]MNG!$B$7:$M$60,3,0)</f>
        <v>14479232.77</v>
      </c>
      <c r="E19" s="22">
        <f>+VLOOKUP($B19,[1]MNG!$B$7:$M$60,4,0)</f>
        <v>11017432.77</v>
      </c>
      <c r="F19" s="22">
        <f>+VLOOKUP($B19,[1]MNG!$B$7:$M$60,5,0)</f>
        <v>3461800</v>
      </c>
      <c r="G19" s="22">
        <f>+VLOOKUP($B19,[1]MNG!$B$7:$M$60,6,0)</f>
        <v>2370197.2200000002</v>
      </c>
      <c r="H19" s="22">
        <f>+VLOOKUP($B19,[1]MNG!$B$7:$M$60,7,0)</f>
        <v>2370197.2200000002</v>
      </c>
      <c r="I19" s="22">
        <f>+VLOOKUP($B19,[1]MNG!$B$7:$M$60,8,0)</f>
        <v>12109035.549999999</v>
      </c>
      <c r="J19" s="22">
        <f>+VLOOKUP($B19,[1]MNG!$B$7:$M$60,9,0)</f>
        <v>1997018.96</v>
      </c>
      <c r="K19" s="22">
        <f>+VLOOKUP($B19,[1]MNG!$B$7:$M$60,10,0)</f>
        <v>2499646.14</v>
      </c>
      <c r="L19" s="22">
        <f>+VLOOKUP($B19,[1]MNG!$B$7:$M$60,11,0)</f>
        <v>1997018.96</v>
      </c>
      <c r="M19" s="22">
        <f>+VLOOKUP($B19,[1]MNG!$B$7:$M$60,12,0)</f>
        <v>-502627.18</v>
      </c>
    </row>
    <row r="20" spans="1:13" s="33" customFormat="1" x14ac:dyDescent="0.25">
      <c r="A20" s="19">
        <f t="shared" si="0"/>
        <v>14</v>
      </c>
      <c r="B20" s="20" t="s">
        <v>43</v>
      </c>
      <c r="C20" s="21" t="s">
        <v>44</v>
      </c>
      <c r="D20" s="22">
        <f>+VLOOKUP(B20,[1]MNG!$B$7:$M$60,3,0)</f>
        <v>133389997.28</v>
      </c>
      <c r="E20" s="22">
        <f>+VLOOKUP($B20,[1]MNG!$B$7:$M$60,4,0)</f>
        <v>101976372.28</v>
      </c>
      <c r="F20" s="22">
        <f>+VLOOKUP($B20,[1]MNG!$B$7:$M$60,5,0)</f>
        <v>31413625</v>
      </c>
      <c r="G20" s="22">
        <f>+VLOOKUP($B20,[1]MNG!$B$7:$M$60,6,0)</f>
        <v>0</v>
      </c>
      <c r="H20" s="22">
        <f>+VLOOKUP($B20,[1]MNG!$B$7:$M$60,7,0)</f>
        <v>0</v>
      </c>
      <c r="I20" s="22">
        <f>+VLOOKUP($B20,[1]MNG!$B$7:$M$60,8,0)</f>
        <v>133389997.28</v>
      </c>
      <c r="J20" s="22">
        <f>+VLOOKUP($B20,[1]MNG!$B$7:$M$60,9,0)</f>
        <v>2998807.97</v>
      </c>
      <c r="K20" s="22">
        <f>+VLOOKUP($B20,[1]MNG!$B$7:$M$60,10,0)</f>
        <v>4114800</v>
      </c>
      <c r="L20" s="22">
        <f>+VLOOKUP($B20,[1]MNG!$B$7:$M$60,11,0)</f>
        <v>2914807.97</v>
      </c>
      <c r="M20" s="22">
        <f>+VLOOKUP($B20,[1]MNG!$B$7:$M$60,12,0)</f>
        <v>-985655.48</v>
      </c>
    </row>
    <row r="21" spans="1:13" x14ac:dyDescent="0.25">
      <c r="A21" s="19">
        <f t="shared" si="0"/>
        <v>15</v>
      </c>
      <c r="B21" s="20" t="s">
        <v>45</v>
      </c>
      <c r="C21" s="21" t="s">
        <v>46</v>
      </c>
      <c r="D21" s="22"/>
      <c r="E21" s="22">
        <f>+VLOOKUP($B21,[1]MNG!$B$7:$M$60,4,0)</f>
        <v>1390275075.9300001</v>
      </c>
      <c r="F21" s="22">
        <f>+VLOOKUP($B21,[1]MNG!$B$7:$M$60,5,0)</f>
        <v>80064649.030000001</v>
      </c>
      <c r="G21" s="22">
        <f>+VLOOKUP($B21,[1]MNG!$B$7:$M$60,6,0)</f>
        <v>18888370.989999998</v>
      </c>
      <c r="H21" s="22">
        <f>+VLOOKUP($B21,[1]MNG!$B$7:$M$60,7,0)</f>
        <v>28082486.899999999</v>
      </c>
      <c r="I21" s="22">
        <f>+VLOOKUP($B21,[1]MNG!$B$7:$M$60,8,0)</f>
        <v>1442257238.0599999</v>
      </c>
      <c r="J21" s="22">
        <f>+VLOOKUP($B21,[1]MNG!$B$7:$M$60,9,0)</f>
        <v>270414606.25</v>
      </c>
      <c r="K21" s="22">
        <f>+VLOOKUP($B21,[1]MNG!$B$7:$M$60,10,0)</f>
        <v>194709287.25</v>
      </c>
      <c r="L21" s="22">
        <f>+VLOOKUP($B21,[1]MNG!$B$7:$M$60,11,0)</f>
        <v>162103228.84999999</v>
      </c>
      <c r="M21" s="22">
        <f>+VLOOKUP($B21,[1]MNG!$B$7:$M$60,12,0)</f>
        <v>-3143400.15</v>
      </c>
    </row>
    <row r="22" spans="1:13" x14ac:dyDescent="0.25">
      <c r="A22" s="19">
        <f t="shared" si="0"/>
        <v>16</v>
      </c>
      <c r="B22" s="20" t="s">
        <v>47</v>
      </c>
      <c r="C22" s="21" t="s">
        <v>48</v>
      </c>
      <c r="D22" s="22">
        <f>+VLOOKUP(B22,[1]MNG!$B$7:$M$60,3,0)</f>
        <v>298431010.04000002</v>
      </c>
      <c r="E22" s="22">
        <f>+VLOOKUP($B22,[1]MNG!$B$7:$M$60,4,0)</f>
        <v>298347496.5</v>
      </c>
      <c r="F22" s="22">
        <f>+VLOOKUP($B22,[1]MNG!$B$7:$M$60,5,0)</f>
        <v>83513.539999999994</v>
      </c>
      <c r="G22" s="22">
        <f>+VLOOKUP($B22,[1]MNG!$B$7:$M$60,6,0)</f>
        <v>472851651.44999999</v>
      </c>
      <c r="H22" s="22">
        <f>+VLOOKUP($B22,[1]MNG!$B$7:$M$60,7,0)</f>
        <v>472851651.44999999</v>
      </c>
      <c r="I22" s="22">
        <f>+VLOOKUP($B22,[1]MNG!$B$7:$M$60,8,0)</f>
        <v>-174420641.40999997</v>
      </c>
      <c r="J22" s="22">
        <f>+VLOOKUP($B22,[1]MNG!$B$7:$M$60,9,0)</f>
        <v>802628.94</v>
      </c>
      <c r="K22" s="22">
        <f>+VLOOKUP($B22,[1]MNG!$B$7:$M$60,10,0)</f>
        <v>3935961.18</v>
      </c>
      <c r="L22" s="22">
        <f>+VLOOKUP($B22,[1]MNG!$B$7:$M$60,11,0)</f>
        <v>180134.33</v>
      </c>
      <c r="M22" s="22">
        <f>+VLOOKUP($B22,[1]MNG!$B$7:$M$60,12,0)</f>
        <v>-3898788.7</v>
      </c>
    </row>
    <row r="23" spans="1:13" s="33" customFormat="1" x14ac:dyDescent="0.25">
      <c r="A23" s="19">
        <f t="shared" si="0"/>
        <v>17</v>
      </c>
      <c r="B23" s="20" t="s">
        <v>49</v>
      </c>
      <c r="C23" s="21" t="s">
        <v>50</v>
      </c>
      <c r="D23" s="22">
        <f>+VLOOKUP(B23,[1]MNG!$B$7:$M$60,3,0)</f>
        <v>549037593.29999995</v>
      </c>
      <c r="E23" s="22">
        <f>+VLOOKUP($B23,[1]MNG!$B$7:$M$60,4,0)</f>
        <v>533427143.94</v>
      </c>
      <c r="F23" s="22">
        <f>+VLOOKUP($B23,[1]MNG!$B$7:$M$60,5,0)</f>
        <v>15610449.359999999</v>
      </c>
      <c r="G23" s="22">
        <f>+VLOOKUP($B23,[1]MNG!$B$7:$M$60,6,0)</f>
        <v>51241123.369999997</v>
      </c>
      <c r="H23" s="22">
        <f>+VLOOKUP($B23,[1]MNG!$B$7:$M$60,7,0)</f>
        <v>265447910.37</v>
      </c>
      <c r="I23" s="22">
        <f>+VLOOKUP($B23,[1]MNG!$B$7:$M$60,8,0)</f>
        <v>283589682.92999995</v>
      </c>
      <c r="J23" s="22">
        <f>+VLOOKUP($B23,[1]MNG!$B$7:$M$60,9,0)</f>
        <v>0</v>
      </c>
      <c r="K23" s="22">
        <f>+VLOOKUP($B23,[1]MNG!$B$7:$M$60,10,0)</f>
        <v>4710598</v>
      </c>
      <c r="L23" s="22">
        <f>+VLOOKUP($B23,[1]MNG!$B$7:$M$60,11,0)</f>
        <v>0</v>
      </c>
      <c r="M23" s="22">
        <f>+VLOOKUP($B23,[1]MNG!$B$7:$M$60,12,0)</f>
        <v>-4710598</v>
      </c>
    </row>
    <row r="24" spans="1:13" s="33" customFormat="1" x14ac:dyDescent="0.25">
      <c r="A24" s="19">
        <f t="shared" si="0"/>
        <v>18</v>
      </c>
      <c r="B24" s="20" t="s">
        <v>51</v>
      </c>
      <c r="C24" s="21" t="s">
        <v>52</v>
      </c>
      <c r="D24" s="22">
        <f>+VLOOKUP(B24,[1]MNG!$B$7:$M$60,3,0)</f>
        <v>610884937.44000006</v>
      </c>
      <c r="E24" s="22">
        <f>+VLOOKUP($B24,[1]MNG!$B$7:$M$60,4,0)</f>
        <v>602170687.44000006</v>
      </c>
      <c r="F24" s="22">
        <f>+VLOOKUP($B24,[1]MNG!$B$7:$M$60,5,0)</f>
        <v>8714250</v>
      </c>
      <c r="G24" s="22">
        <f>+VLOOKUP($B24,[1]MNG!$B$7:$M$60,6,0)</f>
        <v>15348803.369999999</v>
      </c>
      <c r="H24" s="22">
        <f>+VLOOKUP($B24,[1]MNG!$B$7:$M$60,7,0)</f>
        <v>15348803.369999999</v>
      </c>
      <c r="I24" s="22">
        <f>+VLOOKUP($B24,[1]MNG!$B$7:$M$60,8,0)</f>
        <v>595536134.07000005</v>
      </c>
      <c r="J24" s="22">
        <f>+VLOOKUP($B24,[1]MNG!$B$7:$M$60,9,0)</f>
        <v>63592542.920000002</v>
      </c>
      <c r="K24" s="22">
        <f>+VLOOKUP($B24,[1]MNG!$B$7:$M$60,10,0)</f>
        <v>37192904.780000001</v>
      </c>
      <c r="L24" s="22">
        <f>+VLOOKUP($B24,[1]MNG!$B$7:$M$60,11,0)</f>
        <v>1056854.72</v>
      </c>
      <c r="M24" s="22">
        <f>+VLOOKUP($B24,[1]MNG!$B$7:$M$60,12,0)</f>
        <v>-6261902.0199999996</v>
      </c>
    </row>
    <row r="25" spans="1:13" s="33" customFormat="1" x14ac:dyDescent="0.25">
      <c r="A25" s="19">
        <f t="shared" si="0"/>
        <v>19</v>
      </c>
      <c r="B25" s="20" t="s">
        <v>53</v>
      </c>
      <c r="C25" s="21" t="s">
        <v>54</v>
      </c>
      <c r="D25" s="22">
        <f>+VLOOKUP(B25,[1]MNG!$B$7:$M$60,3,0)</f>
        <v>1327511431.05</v>
      </c>
      <c r="E25" s="22">
        <f>+VLOOKUP($B25,[1]MNG!$B$7:$M$60,4,0)</f>
        <v>1318219455.05</v>
      </c>
      <c r="F25" s="22">
        <f>+VLOOKUP($B25,[1]MNG!$B$7:$M$60,5,0)</f>
        <v>9291976</v>
      </c>
      <c r="G25" s="22">
        <f>+VLOOKUP($B25,[1]MNG!$B$7:$M$60,6,0)</f>
        <v>0</v>
      </c>
      <c r="H25" s="22">
        <f>+VLOOKUP($B25,[1]MNG!$B$7:$M$60,7,0)</f>
        <v>0</v>
      </c>
      <c r="I25" s="22">
        <f>+VLOOKUP($B25,[1]MNG!$B$7:$M$60,8,0)</f>
        <v>1327511431.05</v>
      </c>
      <c r="J25" s="22">
        <f>+VLOOKUP($B25,[1]MNG!$B$7:$M$60,9,0)</f>
        <v>4826845.55</v>
      </c>
      <c r="K25" s="22">
        <f>+VLOOKUP($B25,[1]MNG!$B$7:$M$60,10,0)</f>
        <v>9336900.2699999996</v>
      </c>
      <c r="L25" s="22">
        <f>+VLOOKUP($B25,[1]MNG!$B$7:$M$60,11,0)</f>
        <v>-242317.76</v>
      </c>
      <c r="M25" s="22">
        <f>+VLOOKUP($B25,[1]MNG!$B$7:$M$60,12,0)</f>
        <v>-9041501.5299999993</v>
      </c>
    </row>
    <row r="26" spans="1:13" s="33" customFormat="1" x14ac:dyDescent="0.25">
      <c r="A26" s="19">
        <f t="shared" si="0"/>
        <v>20</v>
      </c>
      <c r="B26" s="20" t="s">
        <v>55</v>
      </c>
      <c r="C26" s="21" t="s">
        <v>56</v>
      </c>
      <c r="D26" s="22">
        <f>+VLOOKUP(B26,[1]MNG!$B$7:$M$60,3,0)</f>
        <v>940119782.38999999</v>
      </c>
      <c r="E26" s="22">
        <f>+VLOOKUP($B26,[1]MNG!$B$7:$M$60,4,0)</f>
        <v>940119782.38999999</v>
      </c>
      <c r="F26" s="22">
        <f>+VLOOKUP($B26,[1]MNG!$B$7:$M$60,5,0)</f>
        <v>0</v>
      </c>
      <c r="G26" s="22">
        <f>+VLOOKUP($B26,[1]MNG!$B$7:$M$60,6,0)</f>
        <v>26761462.02</v>
      </c>
      <c r="H26" s="22">
        <f>+VLOOKUP($B26,[1]MNG!$B$7:$M$60,7,0)</f>
        <v>26761462.02</v>
      </c>
      <c r="I26" s="22">
        <f>+VLOOKUP($B26,[1]MNG!$B$7:$M$60,8,0)</f>
        <v>913358320.37</v>
      </c>
      <c r="J26" s="22">
        <f>+VLOOKUP($B26,[1]MNG!$B$7:$M$60,9,0)</f>
        <v>6931109.5899999999</v>
      </c>
      <c r="K26" s="22">
        <f>+VLOOKUP($B26,[1]MNG!$B$7:$M$60,10,0)</f>
        <v>1743065.12</v>
      </c>
      <c r="L26" s="22">
        <f>+VLOOKUP($B26,[1]MNG!$B$7:$M$60,11,0)</f>
        <v>6747000</v>
      </c>
      <c r="M26" s="22">
        <f>+VLOOKUP($B26,[1]MNG!$B$7:$M$60,12,0)</f>
        <v>-10172424.529999999</v>
      </c>
    </row>
    <row r="27" spans="1:13" s="33" customFormat="1" x14ac:dyDescent="0.25">
      <c r="A27" s="19">
        <f>A59+1</f>
        <v>39</v>
      </c>
      <c r="B27" s="20" t="s">
        <v>57</v>
      </c>
      <c r="C27" s="21" t="s">
        <v>58</v>
      </c>
      <c r="D27" s="22">
        <f>+VLOOKUP(B27,[1]MNG!$B$7:$M$60,3,0)</f>
        <v>473461265.99000001</v>
      </c>
      <c r="E27" s="22">
        <f>+VLOOKUP($B27,[1]MNG!$B$7:$M$60,4,0)</f>
        <v>210460665.99000001</v>
      </c>
      <c r="F27" s="22">
        <f>+VLOOKUP($B27,[1]MNG!$B$7:$M$60,5,0)</f>
        <v>263000600</v>
      </c>
      <c r="G27" s="22">
        <f>+VLOOKUP($B27,[1]MNG!$B$7:$M$60,6,0)</f>
        <v>1591364.81</v>
      </c>
      <c r="H27" s="22">
        <f>+VLOOKUP($B27,[1]MNG!$B$7:$M$60,7,0)</f>
        <v>1591364.81</v>
      </c>
      <c r="I27" s="22">
        <f>+VLOOKUP($B27,[1]MNG!$B$7:$M$60,8,0)</f>
        <v>471869901.18000001</v>
      </c>
      <c r="J27" s="22">
        <f>+VLOOKUP($B27,[1]MNG!$B$7:$M$60,9,0)</f>
        <v>20154678.800000001</v>
      </c>
      <c r="K27" s="22">
        <f>+VLOOKUP($B27,[1]MNG!$B$7:$M$60,10,0)</f>
        <v>17216145.649999999</v>
      </c>
      <c r="L27" s="22">
        <f>+VLOOKUP($B27,[1]MNG!$B$7:$M$60,11,0)</f>
        <v>19909942.079999998</v>
      </c>
      <c r="M27" s="22">
        <f>+VLOOKUP($B27,[1]MNG!$B$7:$M$60,12,0)</f>
        <v>-10642705.470000001</v>
      </c>
    </row>
    <row r="28" spans="1:13" x14ac:dyDescent="0.25">
      <c r="A28" s="19">
        <f t="shared" si="0"/>
        <v>40</v>
      </c>
      <c r="B28" s="20" t="s">
        <v>59</v>
      </c>
      <c r="C28" s="21" t="s">
        <v>60</v>
      </c>
      <c r="D28" s="22">
        <f>+VLOOKUP(B28,[1]MNG!$B$7:$M$60,3,0)</f>
        <v>605584861.11000001</v>
      </c>
      <c r="E28" s="22">
        <f>+VLOOKUP($B28,[1]MNG!$B$7:$M$60,4,0)</f>
        <v>365641633.29000002</v>
      </c>
      <c r="F28" s="22">
        <f>+VLOOKUP($B28,[1]MNG!$B$7:$M$60,5,0)</f>
        <v>239943227.83000001</v>
      </c>
      <c r="G28" s="22">
        <f>+VLOOKUP($B28,[1]MNG!$B$7:$M$60,6,0)</f>
        <v>230812652.41999999</v>
      </c>
      <c r="H28" s="22">
        <f>+VLOOKUP($B28,[1]MNG!$B$7:$M$60,7,0)</f>
        <v>230812652.41999999</v>
      </c>
      <c r="I28" s="22">
        <f>+VLOOKUP($B28,[1]MNG!$B$7:$M$60,8,0)</f>
        <v>374772208.69000006</v>
      </c>
      <c r="J28" s="22">
        <f>+VLOOKUP($B28,[1]MNG!$B$7:$M$60,9,0)</f>
        <v>18525389.800000001</v>
      </c>
      <c r="K28" s="22">
        <f>+VLOOKUP($B28,[1]MNG!$B$7:$M$60,10,0)</f>
        <v>29442316.420000002</v>
      </c>
      <c r="L28" s="22">
        <f>+VLOOKUP($B28,[1]MNG!$B$7:$M$60,11,0)</f>
        <v>50785918.509999998</v>
      </c>
      <c r="M28" s="22">
        <f>+VLOOKUP($B28,[1]MNG!$B$7:$M$60,12,0)</f>
        <v>-17283763.059999999</v>
      </c>
    </row>
    <row r="29" spans="1:13" x14ac:dyDescent="0.25">
      <c r="A29" s="19">
        <f t="shared" si="0"/>
        <v>41</v>
      </c>
      <c r="B29" s="20" t="s">
        <v>61</v>
      </c>
      <c r="C29" s="21" t="s">
        <v>61</v>
      </c>
      <c r="D29" s="22">
        <f>+VLOOKUP(B29,[1]MNG!$B$7:$M$60,3,0)</f>
        <v>14562483580.82</v>
      </c>
      <c r="E29" s="22">
        <f>+VLOOKUP($B29,[1]MNG!$B$7:$M$60,4,0)</f>
        <v>14559376080.82</v>
      </c>
      <c r="F29" s="22">
        <f>+VLOOKUP($B29,[1]MNG!$B$7:$M$60,5,0)</f>
        <v>3107500</v>
      </c>
      <c r="G29" s="22">
        <f>+VLOOKUP($B29,[1]MNG!$B$7:$M$60,6,0)</f>
        <v>14391246847.42</v>
      </c>
      <c r="H29" s="22">
        <f>+VLOOKUP($B29,[1]MNG!$B$7:$M$60,7,0)</f>
        <v>14391246847.42</v>
      </c>
      <c r="I29" s="22">
        <f>+VLOOKUP($B29,[1]MNG!$B$7:$M$60,8,0)</f>
        <v>171236733.39999962</v>
      </c>
      <c r="J29" s="22">
        <f>+VLOOKUP($B29,[1]MNG!$B$7:$M$60,9,0)</f>
        <v>8670764.5500000007</v>
      </c>
      <c r="K29" s="22">
        <f>+VLOOKUP($B29,[1]MNG!$B$7:$M$60,10,0)</f>
        <v>24828226.25</v>
      </c>
      <c r="L29" s="22">
        <f>+VLOOKUP($B29,[1]MNG!$B$7:$M$60,11,0)</f>
        <v>8670764.5500000007</v>
      </c>
      <c r="M29" s="22">
        <f>+VLOOKUP($B29,[1]MNG!$B$7:$M$60,12,0)</f>
        <v>-18909377.969999999</v>
      </c>
    </row>
    <row r="30" spans="1:13" x14ac:dyDescent="0.25">
      <c r="A30" s="19">
        <f t="shared" si="0"/>
        <v>42</v>
      </c>
      <c r="B30" s="20" t="s">
        <v>62</v>
      </c>
      <c r="C30" s="21" t="s">
        <v>63</v>
      </c>
      <c r="D30" s="22">
        <f>+VLOOKUP(B30,[1]MNG!$B$7:$M$60,3,0)</f>
        <v>458793692.97000003</v>
      </c>
      <c r="E30" s="22">
        <f>+VLOOKUP($B30,[1]MNG!$B$7:$M$60,4,0)</f>
        <v>453589795.67000002</v>
      </c>
      <c r="F30" s="22">
        <f>+VLOOKUP($B30,[1]MNG!$B$7:$M$60,5,0)</f>
        <v>5203897.3</v>
      </c>
      <c r="G30" s="22">
        <f>+VLOOKUP($B30,[1]MNG!$B$7:$M$60,6,0)</f>
        <v>11764280.41</v>
      </c>
      <c r="H30" s="22">
        <f>+VLOOKUP($B30,[1]MNG!$B$7:$M$60,7,0)</f>
        <v>11764280.41</v>
      </c>
      <c r="I30" s="22">
        <f>+VLOOKUP($B30,[1]MNG!$B$7:$M$60,8,0)</f>
        <v>447029412.56</v>
      </c>
      <c r="J30" s="22">
        <f>+VLOOKUP($B30,[1]MNG!$B$7:$M$60,9,0)</f>
        <v>152452951.31999999</v>
      </c>
      <c r="K30" s="22">
        <f>+VLOOKUP($B30,[1]MNG!$B$7:$M$60,10,0)</f>
        <v>85717029.370000005</v>
      </c>
      <c r="L30" s="22">
        <f>+VLOOKUP($B30,[1]MNG!$B$7:$M$60,11,0)</f>
        <v>27839542.719999999</v>
      </c>
      <c r="M30" s="22">
        <f>+VLOOKUP($B30,[1]MNG!$B$7:$M$60,12,0)</f>
        <v>-28385273.32</v>
      </c>
    </row>
    <row r="31" spans="1:13" s="33" customFormat="1" x14ac:dyDescent="0.25">
      <c r="A31" s="19">
        <f t="shared" si="0"/>
        <v>43</v>
      </c>
      <c r="B31" s="20" t="s">
        <v>64</v>
      </c>
      <c r="C31" s="21" t="s">
        <v>65</v>
      </c>
      <c r="D31" s="22">
        <f>+VLOOKUP(B31,[1]MNG!$B$7:$M$60,3,0)</f>
        <v>1372536360.73</v>
      </c>
      <c r="E31" s="22">
        <f>+VLOOKUP($B31,[1]MNG!$B$7:$M$60,4,0)</f>
        <v>1365595143.52</v>
      </c>
      <c r="F31" s="22">
        <f>+VLOOKUP($B31,[1]MNG!$B$7:$M$60,5,0)</f>
        <v>6941217.21</v>
      </c>
      <c r="G31" s="22">
        <f>+VLOOKUP($B31,[1]MNG!$B$7:$M$60,6,0)</f>
        <v>817656954.28999996</v>
      </c>
      <c r="H31" s="22">
        <f>+VLOOKUP($B31,[1]MNG!$B$7:$M$60,7,0)</f>
        <v>1264946534.47</v>
      </c>
      <c r="I31" s="22">
        <f>+VLOOKUP($B31,[1]MNG!$B$7:$M$60,8,0)</f>
        <v>107589826.25999999</v>
      </c>
      <c r="J31" s="22">
        <f>+VLOOKUP($B31,[1]MNG!$B$7:$M$60,9,0)</f>
        <v>148981786.02000001</v>
      </c>
      <c r="K31" s="22">
        <f>+VLOOKUP($B31,[1]MNG!$B$7:$M$60,10,0)</f>
        <v>445094189.94999999</v>
      </c>
      <c r="L31" s="22">
        <f>+VLOOKUP($B31,[1]MNG!$B$7:$M$60,11,0)</f>
        <v>50518999.5</v>
      </c>
      <c r="M31" s="22">
        <f>+VLOOKUP($B31,[1]MNG!$B$7:$M$60,12,0)</f>
        <v>-32333926.969999999</v>
      </c>
    </row>
    <row r="32" spans="1:13" s="33" customFormat="1" x14ac:dyDescent="0.25">
      <c r="A32" s="19">
        <f t="shared" si="0"/>
        <v>44</v>
      </c>
      <c r="B32" s="20" t="s">
        <v>66</v>
      </c>
      <c r="C32" s="21" t="s">
        <v>67</v>
      </c>
      <c r="D32" s="22">
        <f>+VLOOKUP(B32,[1]MNG!$B$7:$M$60,3,0)</f>
        <v>150038941.41999999</v>
      </c>
      <c r="E32" s="22">
        <f>+VLOOKUP($B32,[1]MNG!$B$7:$M$60,4,0)</f>
        <v>126813635.2</v>
      </c>
      <c r="F32" s="22">
        <f>+VLOOKUP($B32,[1]MNG!$B$7:$M$60,5,0)</f>
        <v>23225306.219999999</v>
      </c>
      <c r="G32" s="22">
        <f>+VLOOKUP($B32,[1]MNG!$B$7:$M$60,6,0)</f>
        <v>480641678.82999998</v>
      </c>
      <c r="H32" s="22">
        <f>+VLOOKUP($B32,[1]MNG!$B$7:$M$60,7,0)</f>
        <v>480641678.82999998</v>
      </c>
      <c r="I32" s="22">
        <f>+VLOOKUP($B32,[1]MNG!$B$7:$M$60,8,0)</f>
        <v>-330602737.40999997</v>
      </c>
      <c r="J32" s="22">
        <f>+VLOOKUP($B32,[1]MNG!$B$7:$M$60,9,0)</f>
        <v>174956828.97</v>
      </c>
      <c r="K32" s="22">
        <f>+VLOOKUP($B32,[1]MNG!$B$7:$M$60,10,0)</f>
        <v>185607868.56</v>
      </c>
      <c r="L32" s="22">
        <f>+VLOOKUP($B32,[1]MNG!$B$7:$M$60,11,0)</f>
        <v>47355989.130000003</v>
      </c>
      <c r="M32" s="22">
        <f>+VLOOKUP($B32,[1]MNG!$B$7:$M$60,12,0)</f>
        <v>-35189678.600000001</v>
      </c>
    </row>
    <row r="33" spans="1:13" x14ac:dyDescent="0.25">
      <c r="A33" s="19">
        <f t="shared" si="0"/>
        <v>45</v>
      </c>
      <c r="B33" s="20" t="s">
        <v>68</v>
      </c>
      <c r="C33" s="21" t="s">
        <v>69</v>
      </c>
      <c r="D33" s="22">
        <f>+VLOOKUP(B33,[1]MNG!$B$7:$M$60,3,0)</f>
        <v>1403410785.9400001</v>
      </c>
      <c r="E33" s="22">
        <f>+VLOOKUP($B33,[1]MNG!$B$7:$M$60,4,0)</f>
        <v>1372481210.05</v>
      </c>
      <c r="F33" s="22">
        <f>+VLOOKUP($B33,[1]MNG!$B$7:$M$60,5,0)</f>
        <v>30929575.890000001</v>
      </c>
      <c r="G33" s="22">
        <f>+VLOOKUP($B33,[1]MNG!$B$7:$M$60,6,0)</f>
        <v>697995001.50999999</v>
      </c>
      <c r="H33" s="22">
        <f>+VLOOKUP($B33,[1]MNG!$B$7:$M$60,7,0)</f>
        <v>367995001.50999999</v>
      </c>
      <c r="I33" s="22">
        <f>+VLOOKUP($B33,[1]MNG!$B$7:$M$60,8,0)</f>
        <v>1035415784.4300001</v>
      </c>
      <c r="J33" s="22">
        <f>+VLOOKUP($B33,[1]MNG!$B$7:$M$60,9,0)</f>
        <v>356028324.42000002</v>
      </c>
      <c r="K33" s="22">
        <f>+VLOOKUP($B33,[1]MNG!$B$7:$M$60,10,0)</f>
        <v>667311436.54999995</v>
      </c>
      <c r="L33" s="22">
        <f>+VLOOKUP($B33,[1]MNG!$B$7:$M$60,11,0)</f>
        <v>54896333.549999997</v>
      </c>
      <c r="M33" s="22">
        <f>+VLOOKUP($B33,[1]MNG!$B$7:$M$60,12,0)</f>
        <v>-46696267.649999999</v>
      </c>
    </row>
    <row r="34" spans="1:13" x14ac:dyDescent="0.25">
      <c r="A34" s="19">
        <f t="shared" si="0"/>
        <v>46</v>
      </c>
      <c r="B34" s="20" t="s">
        <v>70</v>
      </c>
      <c r="C34" s="21" t="s">
        <v>71</v>
      </c>
      <c r="D34" s="22">
        <f>+VLOOKUP(B34,[1]MNG!$B$7:$M$60,3,0)</f>
        <v>39314866295.839996</v>
      </c>
      <c r="E34" s="22">
        <f>+VLOOKUP($B34,[1]MNG!$B$7:$M$60,4,0)</f>
        <v>37754163689.5</v>
      </c>
      <c r="F34" s="22">
        <f>+VLOOKUP($B34,[1]MNG!$B$7:$M$60,5,0)</f>
        <v>1560702606.3399999</v>
      </c>
      <c r="G34" s="22">
        <f>+VLOOKUP($B34,[1]MNG!$B$7:$M$60,6,0)</f>
        <v>15155765064.83</v>
      </c>
      <c r="H34" s="22">
        <f>+VLOOKUP($B34,[1]MNG!$B$7:$M$60,7,0)</f>
        <v>15864281717.27</v>
      </c>
      <c r="I34" s="22">
        <f>+VLOOKUP($B34,[1]MNG!$B$7:$M$60,8,0)</f>
        <v>23450584578.569996</v>
      </c>
      <c r="J34" s="22">
        <f>+VLOOKUP($B34,[1]MNG!$B$7:$M$60,9,0)</f>
        <v>1594624407.5699999</v>
      </c>
      <c r="K34" s="22">
        <f>+VLOOKUP($B34,[1]MNG!$B$7:$M$60,10,0)</f>
        <v>1477575412.6900001</v>
      </c>
      <c r="L34" s="22">
        <f>+VLOOKUP($B34,[1]MNG!$B$7:$M$60,11,0)</f>
        <v>-429254713.5</v>
      </c>
      <c r="M34" s="22">
        <f>+VLOOKUP($B34,[1]MNG!$B$7:$M$60,12,0)</f>
        <v>-1098105567.6700001</v>
      </c>
    </row>
    <row r="35" spans="1:13" x14ac:dyDescent="0.25">
      <c r="A35" s="19">
        <f t="shared" si="0"/>
        <v>47</v>
      </c>
      <c r="B35" s="20" t="s">
        <v>72</v>
      </c>
      <c r="C35" s="21" t="s">
        <v>73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s="33" customFormat="1" x14ac:dyDescent="0.25">
      <c r="A36" s="19">
        <f t="shared" si="0"/>
        <v>48</v>
      </c>
      <c r="B36" s="20" t="s">
        <v>74</v>
      </c>
      <c r="C36" s="21" t="s">
        <v>75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s="33" customFormat="1" x14ac:dyDescent="0.25">
      <c r="A37" s="19">
        <f t="shared" si="0"/>
        <v>49</v>
      </c>
      <c r="B37" s="20" t="s">
        <v>76</v>
      </c>
      <c r="C37" s="21" t="s">
        <v>77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x14ac:dyDescent="0.25">
      <c r="A38" s="19">
        <f t="shared" si="0"/>
        <v>50</v>
      </c>
      <c r="B38" s="20" t="s">
        <v>78</v>
      </c>
      <c r="C38" s="21" t="s">
        <v>79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x14ac:dyDescent="0.25">
      <c r="A39" s="19">
        <f t="shared" si="0"/>
        <v>51</v>
      </c>
      <c r="B39" s="20" t="s">
        <v>80</v>
      </c>
      <c r="C39" s="21" t="s">
        <v>81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x14ac:dyDescent="0.25">
      <c r="A40" s="19">
        <f t="shared" si="0"/>
        <v>52</v>
      </c>
      <c r="B40" s="20" t="s">
        <v>82</v>
      </c>
      <c r="C40" s="21" t="s">
        <v>83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x14ac:dyDescent="0.25">
      <c r="A41" s="19">
        <f t="shared" si="0"/>
        <v>53</v>
      </c>
      <c r="B41" s="20" t="s">
        <v>84</v>
      </c>
      <c r="C41" s="21" t="s">
        <v>85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s="33" customFormat="1" x14ac:dyDescent="0.25">
      <c r="A42" s="19">
        <f>A26+1</f>
        <v>21</v>
      </c>
      <c r="B42" s="20" t="s">
        <v>86</v>
      </c>
      <c r="C42" s="21" t="s">
        <v>87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s="33" customFormat="1" x14ac:dyDescent="0.25">
      <c r="A43" s="19">
        <f t="shared" ref="A43:A59" si="1">A42+1</f>
        <v>22</v>
      </c>
      <c r="B43" s="20" t="s">
        <v>88</v>
      </c>
      <c r="C43" s="21" t="s">
        <v>89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s="33" customFormat="1" x14ac:dyDescent="0.25">
      <c r="A44" s="19">
        <f t="shared" si="1"/>
        <v>23</v>
      </c>
      <c r="B44" s="20" t="s">
        <v>90</v>
      </c>
      <c r="C44" s="21" t="s">
        <v>91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3" s="33" customFormat="1" x14ac:dyDescent="0.25">
      <c r="A45" s="19">
        <f t="shared" si="1"/>
        <v>24</v>
      </c>
      <c r="B45" s="20" t="s">
        <v>92</v>
      </c>
      <c r="C45" s="21" t="s">
        <v>92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s="33" customFormat="1" x14ac:dyDescent="0.25">
      <c r="A46" s="19">
        <f t="shared" si="1"/>
        <v>25</v>
      </c>
      <c r="B46" s="20" t="s">
        <v>93</v>
      </c>
      <c r="C46" s="21" t="s">
        <v>94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s="33" customFormat="1" x14ac:dyDescent="0.25">
      <c r="A47" s="19">
        <f t="shared" si="1"/>
        <v>26</v>
      </c>
      <c r="B47" s="20" t="s">
        <v>95</v>
      </c>
      <c r="C47" s="21" t="s">
        <v>96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s="33" customFormat="1" x14ac:dyDescent="0.25">
      <c r="A48" s="19">
        <f t="shared" si="1"/>
        <v>27</v>
      </c>
      <c r="B48" s="20" t="s">
        <v>97</v>
      </c>
      <c r="C48" s="21" t="s">
        <v>98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s="33" customFormat="1" x14ac:dyDescent="0.25">
      <c r="A49" s="19">
        <f t="shared" si="1"/>
        <v>28</v>
      </c>
      <c r="B49" s="20" t="s">
        <v>99</v>
      </c>
      <c r="C49" s="21" t="s">
        <v>100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x14ac:dyDescent="0.25">
      <c r="A50" s="19">
        <f t="shared" si="1"/>
        <v>29</v>
      </c>
      <c r="B50" s="20" t="s">
        <v>101</v>
      </c>
      <c r="C50" s="21" t="s">
        <v>101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x14ac:dyDescent="0.25">
      <c r="A51" s="19">
        <f t="shared" si="1"/>
        <v>30</v>
      </c>
      <c r="B51" s="20" t="s">
        <v>102</v>
      </c>
      <c r="C51" s="21" t="s">
        <v>102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3" s="33" customFormat="1" x14ac:dyDescent="0.25">
      <c r="A52" s="19">
        <f t="shared" si="1"/>
        <v>31</v>
      </c>
      <c r="B52" s="20" t="s">
        <v>103</v>
      </c>
      <c r="C52" s="21" t="s">
        <v>104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s="33" customFormat="1" x14ac:dyDescent="0.25">
      <c r="A53" s="19">
        <f t="shared" si="1"/>
        <v>32</v>
      </c>
      <c r="B53" s="20" t="s">
        <v>105</v>
      </c>
      <c r="C53" s="21" t="s">
        <v>106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1:13" x14ac:dyDescent="0.25">
      <c r="A54" s="19">
        <f t="shared" si="1"/>
        <v>33</v>
      </c>
      <c r="B54" s="20" t="s">
        <v>107</v>
      </c>
      <c r="C54" s="21" t="s">
        <v>107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1:13" x14ac:dyDescent="0.25">
      <c r="A55" s="19">
        <f t="shared" si="1"/>
        <v>34</v>
      </c>
      <c r="B55" s="20" t="s">
        <v>108</v>
      </c>
      <c r="C55" s="21" t="s">
        <v>109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1:13" x14ac:dyDescent="0.25">
      <c r="A56" s="19">
        <f t="shared" si="1"/>
        <v>35</v>
      </c>
      <c r="B56" s="20" t="s">
        <v>110</v>
      </c>
      <c r="C56" s="21" t="s">
        <v>111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1:13" s="33" customFormat="1" x14ac:dyDescent="0.25">
      <c r="A57" s="19">
        <f t="shared" si="1"/>
        <v>36</v>
      </c>
      <c r="B57" s="19" t="s">
        <v>112</v>
      </c>
      <c r="C57" s="23" t="s">
        <v>113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x14ac:dyDescent="0.25">
      <c r="A58" s="19">
        <f t="shared" si="1"/>
        <v>37</v>
      </c>
      <c r="B58" s="20" t="s">
        <v>114</v>
      </c>
      <c r="C58" s="21" t="s">
        <v>115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3" x14ac:dyDescent="0.25">
      <c r="A59" s="19">
        <f t="shared" si="1"/>
        <v>38</v>
      </c>
      <c r="B59" s="20" t="s">
        <v>116</v>
      </c>
      <c r="C59" s="21" t="s">
        <v>116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1:13" ht="15" x14ac:dyDescent="0.25">
      <c r="A60" s="23"/>
      <c r="B60" s="23"/>
      <c r="C60" s="24" t="s">
        <v>117</v>
      </c>
      <c r="D60" s="25">
        <f t="shared" ref="D60:M60" si="2">SUM(D7:D54)</f>
        <v>112705502462.57999</v>
      </c>
      <c r="E60" s="25">
        <f t="shared" si="2"/>
        <v>108747099938.34999</v>
      </c>
      <c r="F60" s="25">
        <f t="shared" si="2"/>
        <v>5554064646.1100006</v>
      </c>
      <c r="G60" s="25">
        <f t="shared" si="2"/>
        <v>47274753133.860008</v>
      </c>
      <c r="H60" s="25">
        <f t="shared" si="2"/>
        <v>50257371282.419998</v>
      </c>
      <c r="I60" s="25">
        <f t="shared" si="2"/>
        <v>64043793302.039993</v>
      </c>
      <c r="J60" s="25">
        <f t="shared" si="2"/>
        <v>9534501543.2900028</v>
      </c>
      <c r="K60" s="25">
        <f t="shared" si="2"/>
        <v>9333745641.420002</v>
      </c>
      <c r="L60" s="25">
        <f t="shared" si="2"/>
        <v>5384684066.6200008</v>
      </c>
      <c r="M60" s="25">
        <f t="shared" si="2"/>
        <v>581291052.0599997</v>
      </c>
    </row>
    <row r="62" spans="1:13" ht="15" x14ac:dyDescent="0.25">
      <c r="B62" s="34" t="s">
        <v>119</v>
      </c>
      <c r="C62" s="34" t="s">
        <v>120</v>
      </c>
      <c r="K62" s="3" t="s">
        <v>121</v>
      </c>
    </row>
    <row r="64" spans="1:13" x14ac:dyDescent="0.25">
      <c r="D64" s="35"/>
      <c r="E64" s="35"/>
      <c r="G64" s="35"/>
      <c r="I64" s="35"/>
      <c r="L64" s="35"/>
    </row>
    <row r="65" spans="3:12" x14ac:dyDescent="0.25">
      <c r="D65" s="35"/>
      <c r="E65" s="35"/>
      <c r="F65" s="35"/>
      <c r="G65" s="35"/>
      <c r="H65" s="35"/>
      <c r="I65" s="35"/>
      <c r="J65" s="35"/>
      <c r="K65" s="35"/>
    </row>
    <row r="66" spans="3:12" x14ac:dyDescent="0.25">
      <c r="D66" s="35"/>
      <c r="E66" s="35"/>
      <c r="F66" s="35"/>
      <c r="G66" s="35"/>
      <c r="H66" s="35"/>
      <c r="I66" s="35"/>
      <c r="J66" s="35"/>
      <c r="K66" s="35"/>
    </row>
    <row r="68" spans="3:12" x14ac:dyDescent="0.25">
      <c r="L68" s="35"/>
    </row>
    <row r="69" spans="3:12" x14ac:dyDescent="0.25">
      <c r="L69" s="35"/>
    </row>
    <row r="70" spans="3:12" x14ac:dyDescent="0.2">
      <c r="C70" s="36"/>
      <c r="E70" s="32"/>
      <c r="F70" s="32"/>
      <c r="G70" s="32"/>
      <c r="H70" s="32"/>
      <c r="J70" s="37"/>
      <c r="K70" s="37"/>
    </row>
    <row r="71" spans="3:12" x14ac:dyDescent="0.25">
      <c r="C71" s="32"/>
      <c r="E71" s="32"/>
      <c r="F71" s="32"/>
      <c r="G71" s="32"/>
      <c r="H71" s="38"/>
      <c r="J71" s="39"/>
      <c r="K71" s="40"/>
    </row>
    <row r="72" spans="3:12" x14ac:dyDescent="0.25">
      <c r="C72" s="32"/>
      <c r="E72" s="32"/>
      <c r="F72" s="32"/>
      <c r="G72" s="32"/>
      <c r="H72" s="38"/>
      <c r="J72" s="39"/>
      <c r="K72" s="37"/>
    </row>
    <row r="73" spans="3:12" x14ac:dyDescent="0.25">
      <c r="J73" s="37"/>
      <c r="K73" s="37"/>
    </row>
  </sheetData>
  <mergeCells count="9">
    <mergeCell ref="A4:C4"/>
    <mergeCell ref="L4:M4"/>
    <mergeCell ref="A5:A6"/>
    <mergeCell ref="B5:B6"/>
    <mergeCell ref="C5:C6"/>
    <mergeCell ref="D5:I5"/>
    <mergeCell ref="J5:K5"/>
    <mergeCell ref="L5:M5"/>
    <mergeCell ref="E1:I2"/>
  </mergeCells>
  <pageMargins left="0.7" right="0.7" top="0.75" bottom="0.75" header="0.3" footer="0.3"/>
  <pageSetup paperSize="9" scale="3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Ариунсанаа . С</dc:creator>
  <cp:lastModifiedBy>Ариунсанаа . С</cp:lastModifiedBy>
  <dcterms:created xsi:type="dcterms:W3CDTF">2021-10-25T01:02:19Z</dcterms:created>
  <dcterms:modified xsi:type="dcterms:W3CDTF">2021-10-25T01:06:17Z</dcterms:modified>
</cp:coreProperties>
</file>